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365" yWindow="1365" windowWidth="9255" windowHeight="8880" tabRatio="650"/>
  </bookViews>
  <sheets>
    <sheet name="EST-OCT" sheetId="1" r:id="rId1"/>
  </sheets>
  <definedNames>
    <definedName name="_xlnm._FilterDatabase" localSheetId="0" hidden="1">'EST-OCT'!$B$8:$AD$275</definedName>
    <definedName name="_xlnm.Print_Area" localSheetId="0">'EST-OCT'!$B$3:$DH$275</definedName>
    <definedName name="_xlnm.Print_Titles" localSheetId="0">'EST-OCT'!$3:$11</definedName>
  </definedNames>
  <calcPr calcId="145621"/>
</workbook>
</file>

<file path=xl/calcChain.xml><?xml version="1.0" encoding="utf-8"?>
<calcChain xmlns="http://schemas.openxmlformats.org/spreadsheetml/2006/main">
  <c r="DB255" i="1" l="1"/>
  <c r="BN254" i="1" l="1"/>
  <c r="CA254" i="1"/>
  <c r="CN254" i="1"/>
  <c r="DD263" i="1" l="1"/>
  <c r="DD261" i="1"/>
  <c r="DD279" i="1" l="1"/>
  <c r="DD280" i="1"/>
  <c r="DD281" i="1"/>
  <c r="DD282" i="1"/>
  <c r="DD283" i="1"/>
  <c r="DD284" i="1"/>
  <c r="DD285" i="1"/>
  <c r="DD286" i="1"/>
  <c r="DD287" i="1"/>
  <c r="DD288" i="1"/>
  <c r="DD289" i="1"/>
  <c r="DD290" i="1"/>
  <c r="DD15" i="1"/>
  <c r="DD60" i="1"/>
  <c r="DD96" i="1"/>
  <c r="DD99" i="1"/>
  <c r="DD13" i="1"/>
  <c r="DD292" i="1"/>
  <c r="DD264" i="1"/>
  <c r="DD259" i="1"/>
  <c r="DD255" i="1"/>
  <c r="DD252" i="1"/>
  <c r="DD246" i="1"/>
  <c r="DD241" i="1"/>
  <c r="DD237" i="1"/>
  <c r="DG237" i="1"/>
  <c r="DH237" i="1"/>
  <c r="DD232" i="1"/>
  <c r="DD227" i="1"/>
  <c r="DG227" i="1"/>
  <c r="DH227" i="1"/>
  <c r="DD223" i="1"/>
  <c r="DD222" i="1"/>
  <c r="DG222" i="1"/>
  <c r="DH222" i="1"/>
  <c r="DD218" i="1"/>
  <c r="DD275" i="1"/>
  <c r="DD213" i="1"/>
  <c r="DD205" i="1"/>
  <c r="DD196" i="1"/>
  <c r="DD146" i="1"/>
  <c r="DD181" i="1"/>
  <c r="DD192" i="1"/>
  <c r="DD102" i="1"/>
  <c r="DD183" i="1"/>
  <c r="DD190" i="1"/>
  <c r="DD101" i="1"/>
  <c r="DG266" i="1"/>
  <c r="DG265" i="1"/>
  <c r="DG264" i="1"/>
  <c r="DG263" i="1"/>
  <c r="DG261" i="1"/>
  <c r="DH261" i="1" s="1"/>
  <c r="DG256" i="1"/>
  <c r="DG255" i="1"/>
  <c r="DH255" i="1" s="1"/>
  <c r="DG254" i="1"/>
  <c r="DG252" i="1"/>
  <c r="DG248" i="1"/>
  <c r="DG247" i="1"/>
  <c r="DG245" i="1"/>
  <c r="DG243" i="1"/>
  <c r="DG239" i="1"/>
  <c r="DH239" i="1"/>
  <c r="DG238" i="1"/>
  <c r="DH238" i="1"/>
  <c r="DG236" i="1"/>
  <c r="DG234" i="1"/>
  <c r="DH234" i="1"/>
  <c r="DG232" i="1"/>
  <c r="DH232" i="1"/>
  <c r="DG230" i="1"/>
  <c r="DG229" i="1"/>
  <c r="DH229" i="1"/>
  <c r="DG228" i="1"/>
  <c r="DG226" i="1"/>
  <c r="DG225" i="1"/>
  <c r="DH225" i="1"/>
  <c r="DG224" i="1"/>
  <c r="DH224" i="1"/>
  <c r="DG221" i="1"/>
  <c r="DG220" i="1"/>
  <c r="DG219" i="1"/>
  <c r="DG218" i="1"/>
  <c r="DG216" i="1"/>
  <c r="DG215" i="1"/>
  <c r="DH215" i="1"/>
  <c r="DG214" i="1"/>
  <c r="DG213" i="1"/>
  <c r="DG209" i="1"/>
  <c r="DG208" i="1"/>
  <c r="DH208" i="1"/>
  <c r="DG207" i="1"/>
  <c r="DH207" i="1"/>
  <c r="DG206" i="1"/>
  <c r="DG205" i="1"/>
  <c r="DH205" i="1"/>
  <c r="DG204" i="1"/>
  <c r="DG202" i="1"/>
  <c r="DG200" i="1"/>
  <c r="DG198" i="1"/>
  <c r="DG196" i="1"/>
  <c r="DH196" i="1"/>
  <c r="DG184" i="1"/>
  <c r="DG183" i="1"/>
  <c r="DG182" i="1"/>
  <c r="DG181" i="1"/>
  <c r="DG180" i="1"/>
  <c r="DG179" i="1"/>
  <c r="DG178" i="1"/>
  <c r="DG177" i="1"/>
  <c r="DG176" i="1"/>
  <c r="DG175" i="1"/>
  <c r="DG174" i="1"/>
  <c r="DG173" i="1"/>
  <c r="DG172" i="1"/>
  <c r="DG171" i="1"/>
  <c r="DG170" i="1"/>
  <c r="DG169" i="1"/>
  <c r="DG168" i="1"/>
  <c r="DG167" i="1"/>
  <c r="DG166" i="1"/>
  <c r="DG165" i="1"/>
  <c r="DG164" i="1"/>
  <c r="DG163" i="1"/>
  <c r="DG162" i="1"/>
  <c r="DG161" i="1"/>
  <c r="DG160" i="1"/>
  <c r="DG159" i="1"/>
  <c r="DG158" i="1"/>
  <c r="DG157" i="1"/>
  <c r="DG156" i="1"/>
  <c r="DG155" i="1"/>
  <c r="DG154" i="1"/>
  <c r="DG153" i="1"/>
  <c r="DG152" i="1"/>
  <c r="DG151" i="1"/>
  <c r="DG150" i="1"/>
  <c r="DG149" i="1"/>
  <c r="DG148" i="1"/>
  <c r="DG147" i="1"/>
  <c r="DG146" i="1"/>
  <c r="DG145" i="1"/>
  <c r="DG144" i="1"/>
  <c r="DG143" i="1"/>
  <c r="DG142" i="1"/>
  <c r="DG141" i="1"/>
  <c r="DG140" i="1"/>
  <c r="DG139" i="1"/>
  <c r="DG138" i="1"/>
  <c r="DG137" i="1"/>
  <c r="DG136" i="1"/>
  <c r="DG135" i="1"/>
  <c r="DG134" i="1"/>
  <c r="DG133" i="1"/>
  <c r="DG132" i="1"/>
  <c r="DG131" i="1"/>
  <c r="DG130" i="1"/>
  <c r="DG129" i="1"/>
  <c r="DG128" i="1"/>
  <c r="DG127" i="1"/>
  <c r="DG126" i="1"/>
  <c r="DG125" i="1"/>
  <c r="DG124" i="1"/>
  <c r="DG123" i="1"/>
  <c r="DG122" i="1"/>
  <c r="DG121" i="1"/>
  <c r="DG120" i="1"/>
  <c r="DG119" i="1"/>
  <c r="DG118" i="1"/>
  <c r="DG117" i="1"/>
  <c r="DG116" i="1"/>
  <c r="DG115" i="1"/>
  <c r="DG114" i="1"/>
  <c r="DG113" i="1"/>
  <c r="DG112" i="1"/>
  <c r="DG111" i="1"/>
  <c r="DG110" i="1"/>
  <c r="DG109" i="1"/>
  <c r="DG108" i="1"/>
  <c r="DG107" i="1"/>
  <c r="DG106" i="1"/>
  <c r="DG105" i="1"/>
  <c r="DG104" i="1"/>
  <c r="DG103" i="1"/>
  <c r="DG102" i="1"/>
  <c r="DG101" i="1"/>
  <c r="DG100" i="1"/>
  <c r="DG99" i="1"/>
  <c r="DG97" i="1"/>
  <c r="DG96" i="1"/>
  <c r="DG94" i="1"/>
  <c r="DG93" i="1"/>
  <c r="DG92" i="1"/>
  <c r="DG91" i="1"/>
  <c r="DG90" i="1"/>
  <c r="DG89" i="1"/>
  <c r="DG88" i="1"/>
  <c r="DG87" i="1"/>
  <c r="DG86" i="1"/>
  <c r="DG85" i="1"/>
  <c r="DG84" i="1"/>
  <c r="DG83" i="1"/>
  <c r="DG82" i="1"/>
  <c r="DG81" i="1"/>
  <c r="DG80" i="1"/>
  <c r="DG79" i="1"/>
  <c r="DG78" i="1"/>
  <c r="DG77" i="1"/>
  <c r="DG76" i="1"/>
  <c r="DG75" i="1"/>
  <c r="DG74" i="1"/>
  <c r="DG73" i="1"/>
  <c r="DG72" i="1"/>
  <c r="DG71" i="1"/>
  <c r="DG70" i="1"/>
  <c r="DG69" i="1"/>
  <c r="DG68" i="1"/>
  <c r="DG67" i="1"/>
  <c r="DG66" i="1"/>
  <c r="DG65" i="1"/>
  <c r="DG64" i="1"/>
  <c r="DG63" i="1"/>
  <c r="DG62" i="1"/>
  <c r="DG61" i="1"/>
  <c r="DG60" i="1"/>
  <c r="DG58" i="1"/>
  <c r="DG57" i="1"/>
  <c r="DG56" i="1"/>
  <c r="DG55" i="1"/>
  <c r="DG54" i="1"/>
  <c r="DG53" i="1"/>
  <c r="DG52" i="1"/>
  <c r="DG51" i="1"/>
  <c r="DG50" i="1"/>
  <c r="DG49" i="1"/>
  <c r="DG48" i="1"/>
  <c r="DG47" i="1"/>
  <c r="DG46" i="1"/>
  <c r="DG45" i="1"/>
  <c r="DG44" i="1"/>
  <c r="DG43" i="1"/>
  <c r="DG42" i="1"/>
  <c r="DG41" i="1"/>
  <c r="DG40" i="1"/>
  <c r="DG39" i="1"/>
  <c r="DG38" i="1"/>
  <c r="DG37" i="1"/>
  <c r="DG36" i="1"/>
  <c r="DG35" i="1"/>
  <c r="DG34" i="1"/>
  <c r="DG33" i="1"/>
  <c r="DG32" i="1"/>
  <c r="DG31" i="1"/>
  <c r="DG30" i="1"/>
  <c r="DG29" i="1"/>
  <c r="DG28" i="1"/>
  <c r="DG27" i="1"/>
  <c r="DG26" i="1"/>
  <c r="DG25" i="1"/>
  <c r="DG24" i="1"/>
  <c r="DG23" i="1"/>
  <c r="DG22" i="1"/>
  <c r="DG21" i="1"/>
  <c r="DG20" i="1"/>
  <c r="DG19" i="1"/>
  <c r="DG18" i="1"/>
  <c r="DG17" i="1"/>
  <c r="DG16" i="1"/>
  <c r="DG15" i="1"/>
  <c r="DG13" i="1"/>
  <c r="DF266" i="1"/>
  <c r="DF265" i="1"/>
  <c r="DF264" i="1"/>
  <c r="DF263" i="1"/>
  <c r="DF261" i="1"/>
  <c r="DF259" i="1"/>
  <c r="DF256" i="1"/>
  <c r="DF255" i="1"/>
  <c r="DF254" i="1"/>
  <c r="DH254" i="1" s="1"/>
  <c r="DF248" i="1"/>
  <c r="DF247" i="1"/>
  <c r="DF246" i="1"/>
  <c r="DF245" i="1"/>
  <c r="DF243" i="1"/>
  <c r="DF241" i="1"/>
  <c r="DF239" i="1"/>
  <c r="DF238" i="1"/>
  <c r="DF237" i="1"/>
  <c r="DF236" i="1"/>
  <c r="DF234" i="1"/>
  <c r="DF232" i="1"/>
  <c r="DF230" i="1"/>
  <c r="DF229" i="1"/>
  <c r="DF228" i="1"/>
  <c r="DF227" i="1"/>
  <c r="DF226" i="1"/>
  <c r="DF225" i="1"/>
  <c r="DF224" i="1"/>
  <c r="DF223" i="1"/>
  <c r="DF222" i="1"/>
  <c r="DF221" i="1"/>
  <c r="DF220" i="1"/>
  <c r="DF219" i="1"/>
  <c r="DF218" i="1"/>
  <c r="DF216" i="1"/>
  <c r="DF215" i="1"/>
  <c r="DF214" i="1"/>
  <c r="DF213" i="1"/>
  <c r="DF211" i="1"/>
  <c r="DF209" i="1"/>
  <c r="DF208" i="1"/>
  <c r="DF207" i="1"/>
  <c r="DF206" i="1"/>
  <c r="DF205" i="1"/>
  <c r="DF204" i="1"/>
  <c r="DF202" i="1"/>
  <c r="DF200" i="1"/>
  <c r="DF198" i="1"/>
  <c r="DF196" i="1"/>
  <c r="DF184" i="1"/>
  <c r="DF183" i="1"/>
  <c r="DF182" i="1"/>
  <c r="DF181" i="1"/>
  <c r="DF180" i="1"/>
  <c r="DF179" i="1"/>
  <c r="DF178" i="1"/>
  <c r="DF177" i="1"/>
  <c r="DF176" i="1"/>
  <c r="DF175" i="1"/>
  <c r="DF174" i="1"/>
  <c r="DF173" i="1"/>
  <c r="DF172" i="1"/>
  <c r="DF171" i="1"/>
  <c r="DF170" i="1"/>
  <c r="DF169" i="1"/>
  <c r="DF168" i="1"/>
  <c r="DF167" i="1"/>
  <c r="DF166" i="1"/>
  <c r="DF165" i="1"/>
  <c r="DF164" i="1"/>
  <c r="DF163" i="1"/>
  <c r="DF162" i="1"/>
  <c r="DF161" i="1"/>
  <c r="DF160" i="1"/>
  <c r="DF159" i="1"/>
  <c r="DF158" i="1"/>
  <c r="DF157" i="1"/>
  <c r="DF156" i="1"/>
  <c r="DF155" i="1"/>
  <c r="DF154" i="1"/>
  <c r="DF153" i="1"/>
  <c r="DF152" i="1"/>
  <c r="DF151" i="1"/>
  <c r="DF150" i="1"/>
  <c r="DF149" i="1"/>
  <c r="DF148" i="1"/>
  <c r="DF147" i="1"/>
  <c r="DF146" i="1"/>
  <c r="DF145" i="1"/>
  <c r="DF144" i="1"/>
  <c r="DF143" i="1"/>
  <c r="DF142" i="1"/>
  <c r="DF141" i="1"/>
  <c r="DF140" i="1"/>
  <c r="DF139" i="1"/>
  <c r="DF138" i="1"/>
  <c r="DF137" i="1"/>
  <c r="DF136" i="1"/>
  <c r="DF135" i="1"/>
  <c r="DF134" i="1"/>
  <c r="DF133" i="1"/>
  <c r="DF132" i="1"/>
  <c r="DF131" i="1"/>
  <c r="DF130" i="1"/>
  <c r="DF129" i="1"/>
  <c r="DF128" i="1"/>
  <c r="DF127" i="1"/>
  <c r="DF126" i="1"/>
  <c r="DF125" i="1"/>
  <c r="DF124" i="1"/>
  <c r="DF123" i="1"/>
  <c r="DF122" i="1"/>
  <c r="DF121" i="1"/>
  <c r="DF120" i="1"/>
  <c r="DF119" i="1"/>
  <c r="DF118" i="1"/>
  <c r="DF117" i="1"/>
  <c r="DF116" i="1"/>
  <c r="DF115" i="1"/>
  <c r="DF114" i="1"/>
  <c r="DF113" i="1"/>
  <c r="DF112" i="1"/>
  <c r="DF111" i="1"/>
  <c r="DF110" i="1"/>
  <c r="DF109" i="1"/>
  <c r="DF108" i="1"/>
  <c r="DF107" i="1"/>
  <c r="DF106" i="1"/>
  <c r="DF105" i="1"/>
  <c r="DF104" i="1"/>
  <c r="DF103" i="1"/>
  <c r="DF102" i="1"/>
  <c r="DF101" i="1"/>
  <c r="DF100" i="1"/>
  <c r="DF99" i="1"/>
  <c r="DF97" i="1"/>
  <c r="DF96" i="1"/>
  <c r="DF94" i="1"/>
  <c r="DF93" i="1"/>
  <c r="DF92" i="1"/>
  <c r="DF91" i="1"/>
  <c r="DF90" i="1"/>
  <c r="DF89" i="1"/>
  <c r="DF88" i="1"/>
  <c r="DF87" i="1"/>
  <c r="DF86" i="1"/>
  <c r="DF85" i="1"/>
  <c r="DF84" i="1"/>
  <c r="DF83" i="1"/>
  <c r="DF82" i="1"/>
  <c r="DF81" i="1"/>
  <c r="DF80" i="1"/>
  <c r="DF79" i="1"/>
  <c r="DF78" i="1"/>
  <c r="DF77" i="1"/>
  <c r="DF76" i="1"/>
  <c r="DF75" i="1"/>
  <c r="DF74" i="1"/>
  <c r="DF73" i="1"/>
  <c r="DF72" i="1"/>
  <c r="DF71" i="1"/>
  <c r="DF70" i="1"/>
  <c r="DF69" i="1"/>
  <c r="DF68" i="1"/>
  <c r="DF67" i="1"/>
  <c r="DF66" i="1"/>
  <c r="DF65" i="1"/>
  <c r="DF64" i="1"/>
  <c r="DF63" i="1"/>
  <c r="DF62" i="1"/>
  <c r="DF61" i="1"/>
  <c r="DF60" i="1"/>
  <c r="DF58" i="1"/>
  <c r="DF57" i="1"/>
  <c r="DF56" i="1"/>
  <c r="DF55" i="1"/>
  <c r="DF54" i="1"/>
  <c r="DF53" i="1"/>
  <c r="DF52" i="1"/>
  <c r="DF51" i="1"/>
  <c r="DF50" i="1"/>
  <c r="DF49" i="1"/>
  <c r="DF48" i="1"/>
  <c r="DF47" i="1"/>
  <c r="DF46" i="1"/>
  <c r="DF45" i="1"/>
  <c r="DF44" i="1"/>
  <c r="DF43" i="1"/>
  <c r="DF42" i="1"/>
  <c r="DF41" i="1"/>
  <c r="DF40" i="1"/>
  <c r="DF39" i="1"/>
  <c r="DF38" i="1"/>
  <c r="DF37" i="1"/>
  <c r="DF36" i="1"/>
  <c r="DF35" i="1"/>
  <c r="DF34" i="1"/>
  <c r="DF33" i="1"/>
  <c r="DF32" i="1"/>
  <c r="DF31" i="1"/>
  <c r="DF30" i="1"/>
  <c r="DF29" i="1"/>
  <c r="DF28" i="1"/>
  <c r="DF27" i="1"/>
  <c r="DF26" i="1"/>
  <c r="DF25" i="1"/>
  <c r="DF24" i="1"/>
  <c r="DF23" i="1"/>
  <c r="DF22" i="1"/>
  <c r="DF21" i="1"/>
  <c r="DF20" i="1"/>
  <c r="DF19" i="1"/>
  <c r="DF18" i="1"/>
  <c r="DF17" i="1"/>
  <c r="DF16" i="1"/>
  <c r="DF15" i="1"/>
  <c r="DF13" i="1"/>
  <c r="DE266" i="1"/>
  <c r="DE265" i="1"/>
  <c r="DE264" i="1"/>
  <c r="DE263" i="1"/>
  <c r="DE261" i="1"/>
  <c r="DE259" i="1"/>
  <c r="DE256" i="1"/>
  <c r="DE255" i="1"/>
  <c r="DE254" i="1"/>
  <c r="DE248" i="1"/>
  <c r="DE247" i="1"/>
  <c r="DE246" i="1"/>
  <c r="DE245" i="1"/>
  <c r="DE243" i="1"/>
  <c r="DE241" i="1"/>
  <c r="DE239" i="1"/>
  <c r="DE238" i="1"/>
  <c r="DE237" i="1"/>
  <c r="DE236" i="1"/>
  <c r="DE234" i="1"/>
  <c r="DE232" i="1"/>
  <c r="DE230" i="1"/>
  <c r="DE229" i="1"/>
  <c r="DE228" i="1"/>
  <c r="DE227" i="1"/>
  <c r="DE226" i="1"/>
  <c r="DE225" i="1"/>
  <c r="DE224" i="1"/>
  <c r="DE223" i="1"/>
  <c r="DE222" i="1"/>
  <c r="DE221" i="1"/>
  <c r="DE220" i="1"/>
  <c r="DE219" i="1"/>
  <c r="DE218" i="1"/>
  <c r="DE216" i="1"/>
  <c r="DE215" i="1"/>
  <c r="DE214" i="1"/>
  <c r="DE213" i="1"/>
  <c r="DE211" i="1"/>
  <c r="DE209" i="1"/>
  <c r="DE208" i="1"/>
  <c r="DE207" i="1"/>
  <c r="DE206" i="1"/>
  <c r="DE205" i="1"/>
  <c r="DE204" i="1"/>
  <c r="DE202" i="1"/>
  <c r="DE200" i="1"/>
  <c r="DE198" i="1"/>
  <c r="DE196" i="1"/>
  <c r="DE184" i="1"/>
  <c r="DE183" i="1"/>
  <c r="DE182" i="1"/>
  <c r="DE181" i="1"/>
  <c r="DE180" i="1"/>
  <c r="DE179" i="1"/>
  <c r="DE178" i="1"/>
  <c r="DE177" i="1"/>
  <c r="DE176" i="1"/>
  <c r="DE175" i="1"/>
  <c r="DE174" i="1"/>
  <c r="DE173" i="1"/>
  <c r="DE172" i="1"/>
  <c r="DE171" i="1"/>
  <c r="DE170" i="1"/>
  <c r="DE169" i="1"/>
  <c r="DE168" i="1"/>
  <c r="DE167" i="1"/>
  <c r="DE166" i="1"/>
  <c r="DE165" i="1"/>
  <c r="DE164" i="1"/>
  <c r="DE163" i="1"/>
  <c r="DE162" i="1"/>
  <c r="DE161" i="1"/>
  <c r="DE160" i="1"/>
  <c r="DE159" i="1"/>
  <c r="DE158" i="1"/>
  <c r="DE157" i="1"/>
  <c r="DE156" i="1"/>
  <c r="DE155" i="1"/>
  <c r="DE154" i="1"/>
  <c r="DE153" i="1"/>
  <c r="DE152" i="1"/>
  <c r="DE151" i="1"/>
  <c r="DE150" i="1"/>
  <c r="DE149" i="1"/>
  <c r="DE148" i="1"/>
  <c r="DE147" i="1"/>
  <c r="DE146" i="1"/>
  <c r="DE145" i="1"/>
  <c r="DE144" i="1"/>
  <c r="DE143" i="1"/>
  <c r="DE142" i="1"/>
  <c r="DE141" i="1"/>
  <c r="DE140" i="1"/>
  <c r="DE139" i="1"/>
  <c r="DE138" i="1"/>
  <c r="DE137" i="1"/>
  <c r="DE136" i="1"/>
  <c r="DE135" i="1"/>
  <c r="DE134" i="1"/>
  <c r="DE133" i="1"/>
  <c r="DE132" i="1"/>
  <c r="DE131" i="1"/>
  <c r="DE130" i="1"/>
  <c r="DE129" i="1"/>
  <c r="DE128" i="1"/>
  <c r="DE127" i="1"/>
  <c r="DE126" i="1"/>
  <c r="DE125" i="1"/>
  <c r="DE124" i="1"/>
  <c r="DE123" i="1"/>
  <c r="DE122" i="1"/>
  <c r="DE121" i="1"/>
  <c r="DE120" i="1"/>
  <c r="DE119" i="1"/>
  <c r="DE118" i="1"/>
  <c r="DE117" i="1"/>
  <c r="DE116" i="1"/>
  <c r="DE115" i="1"/>
  <c r="DE114" i="1"/>
  <c r="DE113" i="1"/>
  <c r="DE112" i="1"/>
  <c r="DE111" i="1"/>
  <c r="DE110" i="1"/>
  <c r="DE109" i="1"/>
  <c r="DE108" i="1"/>
  <c r="DE107" i="1"/>
  <c r="DE106" i="1"/>
  <c r="DE105" i="1"/>
  <c r="DE104" i="1"/>
  <c r="DE103" i="1"/>
  <c r="DE102" i="1"/>
  <c r="DE101" i="1"/>
  <c r="DE100" i="1"/>
  <c r="DE99" i="1"/>
  <c r="DE97" i="1"/>
  <c r="DE96" i="1"/>
  <c r="DE94" i="1"/>
  <c r="DE93" i="1"/>
  <c r="DE92" i="1"/>
  <c r="DE91" i="1"/>
  <c r="DE90" i="1"/>
  <c r="DE89" i="1"/>
  <c r="DE88" i="1"/>
  <c r="DE87" i="1"/>
  <c r="DE86" i="1"/>
  <c r="DE85" i="1"/>
  <c r="DE84" i="1"/>
  <c r="DE83" i="1"/>
  <c r="DE82" i="1"/>
  <c r="DE81" i="1"/>
  <c r="DE80" i="1"/>
  <c r="DE79" i="1"/>
  <c r="DE78" i="1"/>
  <c r="DE77" i="1"/>
  <c r="DE76" i="1"/>
  <c r="DE75" i="1"/>
  <c r="DE74" i="1"/>
  <c r="DE73" i="1"/>
  <c r="DE72" i="1"/>
  <c r="DE71" i="1"/>
  <c r="DE70" i="1"/>
  <c r="DE69" i="1"/>
  <c r="DE68" i="1"/>
  <c r="DE67" i="1"/>
  <c r="DE66" i="1"/>
  <c r="DE65" i="1"/>
  <c r="DE64" i="1"/>
  <c r="DE63" i="1"/>
  <c r="DE62" i="1"/>
  <c r="DE61" i="1"/>
  <c r="DE60" i="1"/>
  <c r="DE58" i="1"/>
  <c r="DE57" i="1"/>
  <c r="DE56" i="1"/>
  <c r="DE55" i="1"/>
  <c r="DE54" i="1"/>
  <c r="DE53" i="1"/>
  <c r="DE52" i="1"/>
  <c r="DE51" i="1"/>
  <c r="DE50" i="1"/>
  <c r="DE49" i="1"/>
  <c r="DE48" i="1"/>
  <c r="DE47" i="1"/>
  <c r="DE46" i="1"/>
  <c r="DE45" i="1"/>
  <c r="DE44" i="1"/>
  <c r="DE43" i="1"/>
  <c r="DE42" i="1"/>
  <c r="DE41" i="1"/>
  <c r="DE40" i="1"/>
  <c r="DE39" i="1"/>
  <c r="DE38" i="1"/>
  <c r="DE37" i="1"/>
  <c r="DE36" i="1"/>
  <c r="DE35" i="1"/>
  <c r="DE34" i="1"/>
  <c r="DE33" i="1"/>
  <c r="DE32" i="1"/>
  <c r="DE31" i="1"/>
  <c r="DE30" i="1"/>
  <c r="DE29" i="1"/>
  <c r="DE28" i="1"/>
  <c r="DE27" i="1"/>
  <c r="DE26" i="1"/>
  <c r="DE25" i="1"/>
  <c r="DE24" i="1"/>
  <c r="DE23" i="1"/>
  <c r="DE22" i="1"/>
  <c r="DE21" i="1"/>
  <c r="DE20" i="1"/>
  <c r="DE19" i="1"/>
  <c r="DE18" i="1"/>
  <c r="DE17" i="1"/>
  <c r="DE16" i="1"/>
  <c r="DE15" i="1"/>
  <c r="DE13" i="1"/>
  <c r="DA209" i="1"/>
  <c r="DA208" i="1"/>
  <c r="DA207" i="1"/>
  <c r="DA206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DA204" i="1"/>
  <c r="DA203" i="1"/>
  <c r="DA202" i="1"/>
  <c r="DA201" i="1"/>
  <c r="DA200" i="1"/>
  <c r="DA199" i="1"/>
  <c r="DA198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DA230" i="1"/>
  <c r="DA229" i="1"/>
  <c r="DA228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DA226" i="1"/>
  <c r="DA225" i="1"/>
  <c r="DA224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DA221" i="1"/>
  <c r="DA220" i="1"/>
  <c r="DA219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DA216" i="1"/>
  <c r="DA215" i="1"/>
  <c r="DA214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DA212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DA239" i="1"/>
  <c r="DA238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DA236" i="1"/>
  <c r="DA235" i="1"/>
  <c r="DA234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DA248" i="1"/>
  <c r="DA247" i="1"/>
  <c r="CO246" i="1"/>
  <c r="CP246" i="1"/>
  <c r="CQ246" i="1"/>
  <c r="CR246" i="1"/>
  <c r="CS246" i="1"/>
  <c r="CT246" i="1"/>
  <c r="CU246" i="1"/>
  <c r="CV246" i="1"/>
  <c r="CW246" i="1"/>
  <c r="CX246" i="1"/>
  <c r="CY246" i="1"/>
  <c r="CZ246" i="1"/>
  <c r="DA246" i="1"/>
  <c r="DA245" i="1"/>
  <c r="DA244" i="1"/>
  <c r="DA243" i="1"/>
  <c r="CO241" i="1"/>
  <c r="CP241" i="1"/>
  <c r="CQ241" i="1"/>
  <c r="CR241" i="1"/>
  <c r="CS241" i="1"/>
  <c r="CT241" i="1"/>
  <c r="CU241" i="1"/>
  <c r="CV241" i="1"/>
  <c r="CW241" i="1"/>
  <c r="CX241" i="1"/>
  <c r="CY241" i="1"/>
  <c r="CZ241" i="1"/>
  <c r="DA241" i="1"/>
  <c r="DA256" i="1"/>
  <c r="CO255" i="1"/>
  <c r="CP255" i="1"/>
  <c r="CQ255" i="1"/>
  <c r="CQ273" i="1" s="1"/>
  <c r="CR255" i="1"/>
  <c r="CR273" i="1" s="1"/>
  <c r="CS255" i="1"/>
  <c r="CT255" i="1"/>
  <c r="DA255" i="1" s="1"/>
  <c r="CU255" i="1"/>
  <c r="CV255" i="1"/>
  <c r="CW255" i="1"/>
  <c r="CX255" i="1"/>
  <c r="CY255" i="1"/>
  <c r="CZ255" i="1"/>
  <c r="CZ273" i="1" s="1"/>
  <c r="DA254" i="1"/>
  <c r="CO252" i="1"/>
  <c r="DF252" i="1" s="1"/>
  <c r="DH252" i="1" s="1"/>
  <c r="CP252" i="1"/>
  <c r="CQ252" i="1"/>
  <c r="CR252" i="1"/>
  <c r="CS252" i="1"/>
  <c r="CT252" i="1"/>
  <c r="CU252" i="1"/>
  <c r="CV252" i="1"/>
  <c r="CV273" i="1" s="1"/>
  <c r="CW252" i="1"/>
  <c r="CW273" i="1" s="1"/>
  <c r="CX252" i="1"/>
  <c r="CY252" i="1"/>
  <c r="CZ252" i="1"/>
  <c r="DA266" i="1"/>
  <c r="DA265" i="1"/>
  <c r="DA264" i="1"/>
  <c r="DA263" i="1"/>
  <c r="DA261" i="1"/>
  <c r="CO259" i="1"/>
  <c r="CP259" i="1"/>
  <c r="CQ259" i="1"/>
  <c r="CR259" i="1"/>
  <c r="CS259" i="1"/>
  <c r="CT259" i="1"/>
  <c r="CU259" i="1"/>
  <c r="CV259" i="1"/>
  <c r="CW259" i="1"/>
  <c r="CX259" i="1"/>
  <c r="CY259" i="1"/>
  <c r="CZ259" i="1"/>
  <c r="DA259" i="1"/>
  <c r="CO15" i="1"/>
  <c r="CO60" i="1"/>
  <c r="CO96" i="1"/>
  <c r="CO99" i="1"/>
  <c r="CO13" i="1"/>
  <c r="CP15" i="1"/>
  <c r="CP60" i="1"/>
  <c r="CP96" i="1"/>
  <c r="CP99" i="1"/>
  <c r="CP13" i="1"/>
  <c r="CQ15" i="1"/>
  <c r="CQ60" i="1"/>
  <c r="CQ96" i="1"/>
  <c r="CQ99" i="1"/>
  <c r="CQ13" i="1"/>
  <c r="CR15" i="1"/>
  <c r="CR60" i="1"/>
  <c r="CR96" i="1"/>
  <c r="CR99" i="1"/>
  <c r="CR13" i="1"/>
  <c r="CS15" i="1"/>
  <c r="CS60" i="1"/>
  <c r="CS96" i="1"/>
  <c r="CS99" i="1"/>
  <c r="CS13" i="1"/>
  <c r="CT15" i="1"/>
  <c r="CT60" i="1"/>
  <c r="CT96" i="1"/>
  <c r="CT99" i="1"/>
  <c r="CT13" i="1"/>
  <c r="CU15" i="1"/>
  <c r="CU60" i="1"/>
  <c r="CU96" i="1"/>
  <c r="CU99" i="1"/>
  <c r="CU13" i="1"/>
  <c r="CV15" i="1"/>
  <c r="CV60" i="1"/>
  <c r="CV96" i="1"/>
  <c r="CV99" i="1"/>
  <c r="CV13" i="1"/>
  <c r="CW15" i="1"/>
  <c r="CW60" i="1"/>
  <c r="CW96" i="1"/>
  <c r="CW99" i="1"/>
  <c r="CW13" i="1"/>
  <c r="CX15" i="1"/>
  <c r="CX60" i="1"/>
  <c r="CX96" i="1"/>
  <c r="CX99" i="1"/>
  <c r="CX13" i="1"/>
  <c r="CY15" i="1"/>
  <c r="CY60" i="1"/>
  <c r="CY96" i="1"/>
  <c r="CY99" i="1"/>
  <c r="CY13" i="1"/>
  <c r="CZ15" i="1"/>
  <c r="CZ60" i="1"/>
  <c r="CZ96" i="1"/>
  <c r="CZ99" i="1"/>
  <c r="CZ13" i="1"/>
  <c r="DA13" i="1"/>
  <c r="DA292" i="1"/>
  <c r="DA279" i="1"/>
  <c r="DA280" i="1"/>
  <c r="DA281" i="1"/>
  <c r="DA282" i="1"/>
  <c r="DA283" i="1"/>
  <c r="DA284" i="1"/>
  <c r="DA285" i="1"/>
  <c r="DA286" i="1"/>
  <c r="DA287" i="1"/>
  <c r="DA288" i="1"/>
  <c r="DA289" i="1"/>
  <c r="DA290" i="1"/>
  <c r="DA275" i="1"/>
  <c r="DA60" i="1"/>
  <c r="DA9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DA192" i="1"/>
  <c r="DA15" i="1"/>
  <c r="DA99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DA190" i="1"/>
  <c r="DA184" i="1"/>
  <c r="DA182" i="1"/>
  <c r="DA180" i="1"/>
  <c r="DA179" i="1"/>
  <c r="DA178" i="1"/>
  <c r="DA177" i="1"/>
  <c r="DA176" i="1"/>
  <c r="DA175" i="1"/>
  <c r="DA174" i="1"/>
  <c r="DA173" i="1"/>
  <c r="DA172" i="1"/>
  <c r="DA171" i="1"/>
  <c r="DA170" i="1"/>
  <c r="DA169" i="1"/>
  <c r="DA168" i="1"/>
  <c r="DA167" i="1"/>
  <c r="DA166" i="1"/>
  <c r="DA165" i="1"/>
  <c r="DA164" i="1"/>
  <c r="DA163" i="1"/>
  <c r="DA162" i="1"/>
  <c r="DA161" i="1"/>
  <c r="DA160" i="1"/>
  <c r="DA159" i="1"/>
  <c r="DA158" i="1"/>
  <c r="DA157" i="1"/>
  <c r="DA156" i="1"/>
  <c r="DA155" i="1"/>
  <c r="DA154" i="1"/>
  <c r="DA153" i="1"/>
  <c r="DA152" i="1"/>
  <c r="DA151" i="1"/>
  <c r="DA150" i="1"/>
  <c r="DA149" i="1"/>
  <c r="DA148" i="1"/>
  <c r="DA147" i="1"/>
  <c r="DA145" i="1"/>
  <c r="DA144" i="1"/>
  <c r="DA143" i="1"/>
  <c r="DA142" i="1"/>
  <c r="DA141" i="1"/>
  <c r="DA140" i="1"/>
  <c r="DA139" i="1"/>
  <c r="DA138" i="1"/>
  <c r="DA137" i="1"/>
  <c r="DA136" i="1"/>
  <c r="DA135" i="1"/>
  <c r="DA134" i="1"/>
  <c r="DA133" i="1"/>
  <c r="DA132" i="1"/>
  <c r="DA131" i="1"/>
  <c r="DA130" i="1"/>
  <c r="DA129" i="1"/>
  <c r="DA128" i="1"/>
  <c r="DA127" i="1"/>
  <c r="DA126" i="1"/>
  <c r="DA125" i="1"/>
  <c r="DA124" i="1"/>
  <c r="DA123" i="1"/>
  <c r="DA122" i="1"/>
  <c r="DA121" i="1"/>
  <c r="DA120" i="1"/>
  <c r="DA119" i="1"/>
  <c r="DA118" i="1"/>
  <c r="DA117" i="1"/>
  <c r="DA116" i="1"/>
  <c r="DA115" i="1"/>
  <c r="DA114" i="1"/>
  <c r="DA113" i="1"/>
  <c r="DA112" i="1"/>
  <c r="DA111" i="1"/>
  <c r="DA110" i="1"/>
  <c r="DA109" i="1"/>
  <c r="DA108" i="1"/>
  <c r="DA107" i="1"/>
  <c r="DA106" i="1"/>
  <c r="DA105" i="1"/>
  <c r="DA104" i="1"/>
  <c r="DA103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DA100" i="1"/>
  <c r="DA97" i="1"/>
  <c r="DA94" i="1"/>
  <c r="DA93" i="1"/>
  <c r="DA92" i="1"/>
  <c r="DA91" i="1"/>
  <c r="DA90" i="1"/>
  <c r="DA89" i="1"/>
  <c r="DA88" i="1"/>
  <c r="DA87" i="1"/>
  <c r="DA86" i="1"/>
  <c r="DA85" i="1"/>
  <c r="DA84" i="1"/>
  <c r="DA83" i="1"/>
  <c r="DA82" i="1"/>
  <c r="DA81" i="1"/>
  <c r="DA80" i="1"/>
  <c r="DA79" i="1"/>
  <c r="DA78" i="1"/>
  <c r="DA77" i="1"/>
  <c r="DA76" i="1"/>
  <c r="DA75" i="1"/>
  <c r="DA74" i="1"/>
  <c r="DA73" i="1"/>
  <c r="DA72" i="1"/>
  <c r="DA71" i="1"/>
  <c r="DA70" i="1"/>
  <c r="DA69" i="1"/>
  <c r="DA68" i="1"/>
  <c r="DA67" i="1"/>
  <c r="DA66" i="1"/>
  <c r="DA65" i="1"/>
  <c r="DA64" i="1"/>
  <c r="DA63" i="1"/>
  <c r="DA62" i="1"/>
  <c r="DA61" i="1"/>
  <c r="DA58" i="1"/>
  <c r="DA57" i="1"/>
  <c r="DA56" i="1"/>
  <c r="DA55" i="1"/>
  <c r="DA54" i="1"/>
  <c r="DA53" i="1"/>
  <c r="DA52" i="1"/>
  <c r="DA51" i="1"/>
  <c r="DA50" i="1"/>
  <c r="DA49" i="1"/>
  <c r="DA48" i="1"/>
  <c r="DA47" i="1"/>
  <c r="DA46" i="1"/>
  <c r="DA45" i="1"/>
  <c r="DA44" i="1"/>
  <c r="DA43" i="1"/>
  <c r="DA42" i="1"/>
  <c r="DA41" i="1"/>
  <c r="DA40" i="1"/>
  <c r="DA39" i="1"/>
  <c r="DA38" i="1"/>
  <c r="DA37" i="1"/>
  <c r="DA36" i="1"/>
  <c r="DA35" i="1"/>
  <c r="DA34" i="1"/>
  <c r="DA33" i="1"/>
  <c r="DA32" i="1"/>
  <c r="DA31" i="1"/>
  <c r="DA30" i="1"/>
  <c r="DA29" i="1"/>
  <c r="DA28" i="1"/>
  <c r="DA27" i="1"/>
  <c r="DA26" i="1"/>
  <c r="DA25" i="1"/>
  <c r="DA24" i="1"/>
  <c r="DA23" i="1"/>
  <c r="DA22" i="1"/>
  <c r="DA21" i="1"/>
  <c r="DA20" i="1"/>
  <c r="DA19" i="1"/>
  <c r="DA18" i="1"/>
  <c r="DA17" i="1"/>
  <c r="DA16" i="1"/>
  <c r="DH178" i="1"/>
  <c r="DH180" i="1"/>
  <c r="DH176" i="1"/>
  <c r="DH175" i="1"/>
  <c r="DH174" i="1"/>
  <c r="DH173" i="1"/>
  <c r="DH143" i="1"/>
  <c r="DH136" i="1"/>
  <c r="DH135" i="1"/>
  <c r="DH134" i="1"/>
  <c r="DH133" i="1"/>
  <c r="DH92" i="1"/>
  <c r="DH91" i="1"/>
  <c r="DH90" i="1"/>
  <c r="DH89" i="1"/>
  <c r="DH88" i="1"/>
  <c r="DH49" i="1"/>
  <c r="DH48" i="1"/>
  <c r="DH47" i="1"/>
  <c r="DC263" i="1"/>
  <c r="DC261" i="1"/>
  <c r="DC223" i="1"/>
  <c r="DC289" i="1"/>
  <c r="DB289" i="1"/>
  <c r="CZ289" i="1"/>
  <c r="CY289" i="1"/>
  <c r="CX289" i="1"/>
  <c r="CW289" i="1"/>
  <c r="CV289" i="1"/>
  <c r="CU289" i="1"/>
  <c r="CT289" i="1"/>
  <c r="CS289" i="1"/>
  <c r="CR289" i="1"/>
  <c r="CQ289" i="1"/>
  <c r="CP289" i="1"/>
  <c r="CO289" i="1"/>
  <c r="CN289" i="1"/>
  <c r="CM289" i="1"/>
  <c r="CL289" i="1"/>
  <c r="CK289" i="1"/>
  <c r="CJ289" i="1"/>
  <c r="CI289" i="1"/>
  <c r="CH289" i="1"/>
  <c r="CG289" i="1"/>
  <c r="CF289" i="1"/>
  <c r="CE289" i="1"/>
  <c r="CD289" i="1"/>
  <c r="CC289" i="1"/>
  <c r="DC288" i="1"/>
  <c r="DB288" i="1"/>
  <c r="CZ288" i="1"/>
  <c r="CY288" i="1"/>
  <c r="CX288" i="1"/>
  <c r="CW288" i="1"/>
  <c r="CV288" i="1"/>
  <c r="CU288" i="1"/>
  <c r="CT288" i="1"/>
  <c r="CS288" i="1"/>
  <c r="CR288" i="1"/>
  <c r="CQ288" i="1"/>
  <c r="CP288" i="1"/>
  <c r="CO288" i="1"/>
  <c r="CN288" i="1"/>
  <c r="CM288" i="1"/>
  <c r="CL288" i="1"/>
  <c r="CK288" i="1"/>
  <c r="CJ288" i="1"/>
  <c r="CI288" i="1"/>
  <c r="CH288" i="1"/>
  <c r="CG288" i="1"/>
  <c r="CF288" i="1"/>
  <c r="CE288" i="1"/>
  <c r="CD288" i="1"/>
  <c r="CC288" i="1"/>
  <c r="DC287" i="1"/>
  <c r="DB287" i="1"/>
  <c r="CZ287" i="1"/>
  <c r="CY287" i="1"/>
  <c r="CX287" i="1"/>
  <c r="CW287" i="1"/>
  <c r="CV287" i="1"/>
  <c r="CU287" i="1"/>
  <c r="CT287" i="1"/>
  <c r="CS287" i="1"/>
  <c r="CR287" i="1"/>
  <c r="CQ287" i="1"/>
  <c r="CP287" i="1"/>
  <c r="CO287" i="1"/>
  <c r="CN287" i="1"/>
  <c r="CM287" i="1"/>
  <c r="CL287" i="1"/>
  <c r="CK287" i="1"/>
  <c r="CJ287" i="1"/>
  <c r="CI287" i="1"/>
  <c r="CH287" i="1"/>
  <c r="CG287" i="1"/>
  <c r="CF287" i="1"/>
  <c r="CE287" i="1"/>
  <c r="CD287" i="1"/>
  <c r="CC287" i="1"/>
  <c r="DC286" i="1"/>
  <c r="DB286" i="1"/>
  <c r="CZ286" i="1"/>
  <c r="CY286" i="1"/>
  <c r="CX286" i="1"/>
  <c r="CW286" i="1"/>
  <c r="CV286" i="1"/>
  <c r="CU286" i="1"/>
  <c r="CT286" i="1"/>
  <c r="CS286" i="1"/>
  <c r="CR286" i="1"/>
  <c r="CQ286" i="1"/>
  <c r="CP286" i="1"/>
  <c r="CO286" i="1"/>
  <c r="CN286" i="1"/>
  <c r="CM286" i="1"/>
  <c r="CL286" i="1"/>
  <c r="CK286" i="1"/>
  <c r="CJ286" i="1"/>
  <c r="CI286" i="1"/>
  <c r="CH286" i="1"/>
  <c r="CG286" i="1"/>
  <c r="CF286" i="1"/>
  <c r="CE286" i="1"/>
  <c r="CD286" i="1"/>
  <c r="CC286" i="1"/>
  <c r="DC285" i="1"/>
  <c r="DB285" i="1"/>
  <c r="CZ285" i="1"/>
  <c r="CY285" i="1"/>
  <c r="CX285" i="1"/>
  <c r="CW285" i="1"/>
  <c r="CV285" i="1"/>
  <c r="CU285" i="1"/>
  <c r="CT285" i="1"/>
  <c r="CS285" i="1"/>
  <c r="CR285" i="1"/>
  <c r="CQ285" i="1"/>
  <c r="CP285" i="1"/>
  <c r="CO285" i="1"/>
  <c r="CN285" i="1"/>
  <c r="CM285" i="1"/>
  <c r="CL285" i="1"/>
  <c r="CK285" i="1"/>
  <c r="CJ285" i="1"/>
  <c r="CI285" i="1"/>
  <c r="CH285" i="1"/>
  <c r="CG285" i="1"/>
  <c r="CF285" i="1"/>
  <c r="CE285" i="1"/>
  <c r="CD285" i="1"/>
  <c r="CC285" i="1"/>
  <c r="DC284" i="1"/>
  <c r="DB284" i="1"/>
  <c r="CZ284" i="1"/>
  <c r="CY284" i="1"/>
  <c r="CX284" i="1"/>
  <c r="CW284" i="1"/>
  <c r="CV284" i="1"/>
  <c r="CU284" i="1"/>
  <c r="CT284" i="1"/>
  <c r="CS284" i="1"/>
  <c r="CR284" i="1"/>
  <c r="CQ284" i="1"/>
  <c r="CP284" i="1"/>
  <c r="CO284" i="1"/>
  <c r="CN284" i="1"/>
  <c r="CM284" i="1"/>
  <c r="CL284" i="1"/>
  <c r="CK284" i="1"/>
  <c r="CJ284" i="1"/>
  <c r="CI284" i="1"/>
  <c r="CH284" i="1"/>
  <c r="CG284" i="1"/>
  <c r="CF284" i="1"/>
  <c r="CE284" i="1"/>
  <c r="CD284" i="1"/>
  <c r="CC284" i="1"/>
  <c r="DC283" i="1"/>
  <c r="DB283" i="1"/>
  <c r="CZ283" i="1"/>
  <c r="CY283" i="1"/>
  <c r="CX283" i="1"/>
  <c r="CW283" i="1"/>
  <c r="CV283" i="1"/>
  <c r="CU283" i="1"/>
  <c r="CT283" i="1"/>
  <c r="CS283" i="1"/>
  <c r="CR283" i="1"/>
  <c r="CQ283" i="1"/>
  <c r="CP283" i="1"/>
  <c r="CO283" i="1"/>
  <c r="CN283" i="1"/>
  <c r="CM283" i="1"/>
  <c r="CL283" i="1"/>
  <c r="CK283" i="1"/>
  <c r="CJ283" i="1"/>
  <c r="CI283" i="1"/>
  <c r="CH283" i="1"/>
  <c r="CG283" i="1"/>
  <c r="CF283" i="1"/>
  <c r="CE283" i="1"/>
  <c r="CD283" i="1"/>
  <c r="CC283" i="1"/>
  <c r="DC282" i="1"/>
  <c r="DB282" i="1"/>
  <c r="CZ282" i="1"/>
  <c r="CY282" i="1"/>
  <c r="CX282" i="1"/>
  <c r="CW282" i="1"/>
  <c r="CV282" i="1"/>
  <c r="CU282" i="1"/>
  <c r="CT282" i="1"/>
  <c r="CS282" i="1"/>
  <c r="CR282" i="1"/>
  <c r="CQ282" i="1"/>
  <c r="CP282" i="1"/>
  <c r="CO282" i="1"/>
  <c r="CN282" i="1"/>
  <c r="CM282" i="1"/>
  <c r="CL282" i="1"/>
  <c r="CK282" i="1"/>
  <c r="CJ282" i="1"/>
  <c r="CI282" i="1"/>
  <c r="CH282" i="1"/>
  <c r="CG282" i="1"/>
  <c r="CF282" i="1"/>
  <c r="CE282" i="1"/>
  <c r="CD282" i="1"/>
  <c r="CC282" i="1"/>
  <c r="DC281" i="1"/>
  <c r="DB281" i="1"/>
  <c r="CZ281" i="1"/>
  <c r="CY281" i="1"/>
  <c r="CX281" i="1"/>
  <c r="CW281" i="1"/>
  <c r="CV281" i="1"/>
  <c r="CU281" i="1"/>
  <c r="CT281" i="1"/>
  <c r="CS281" i="1"/>
  <c r="CR281" i="1"/>
  <c r="CQ281" i="1"/>
  <c r="CP281" i="1"/>
  <c r="CO281" i="1"/>
  <c r="CN281" i="1"/>
  <c r="CM281" i="1"/>
  <c r="CL281" i="1"/>
  <c r="CK281" i="1"/>
  <c r="CJ281" i="1"/>
  <c r="CI281" i="1"/>
  <c r="CH281" i="1"/>
  <c r="CG281" i="1"/>
  <c r="CF281" i="1"/>
  <c r="CE281" i="1"/>
  <c r="CD281" i="1"/>
  <c r="CC281" i="1"/>
  <c r="DC280" i="1"/>
  <c r="DB280" i="1"/>
  <c r="CZ280" i="1"/>
  <c r="CY280" i="1"/>
  <c r="CX280" i="1"/>
  <c r="CW280" i="1"/>
  <c r="CV280" i="1"/>
  <c r="CU280" i="1"/>
  <c r="CT280" i="1"/>
  <c r="CS280" i="1"/>
  <c r="CR280" i="1"/>
  <c r="CQ280" i="1"/>
  <c r="CP280" i="1"/>
  <c r="CO280" i="1"/>
  <c r="CN280" i="1"/>
  <c r="CM280" i="1"/>
  <c r="CL280" i="1"/>
  <c r="CK280" i="1"/>
  <c r="CJ280" i="1"/>
  <c r="CI280" i="1"/>
  <c r="CH280" i="1"/>
  <c r="CG280" i="1"/>
  <c r="CF280" i="1"/>
  <c r="CE280" i="1"/>
  <c r="CD280" i="1"/>
  <c r="CC280" i="1"/>
  <c r="DC279" i="1"/>
  <c r="DB279" i="1"/>
  <c r="CZ279" i="1"/>
  <c r="CY279" i="1"/>
  <c r="CX279" i="1"/>
  <c r="CW279" i="1"/>
  <c r="CV279" i="1"/>
  <c r="CU279" i="1"/>
  <c r="CT279" i="1"/>
  <c r="CS279" i="1"/>
  <c r="CR279" i="1"/>
  <c r="CQ279" i="1"/>
  <c r="CP279" i="1"/>
  <c r="CO279" i="1"/>
  <c r="CN279" i="1"/>
  <c r="CM279" i="1"/>
  <c r="CL279" i="1"/>
  <c r="CK279" i="1"/>
  <c r="CJ279" i="1"/>
  <c r="CI279" i="1"/>
  <c r="CH279" i="1"/>
  <c r="CG279" i="1"/>
  <c r="CF279" i="1"/>
  <c r="CE279" i="1"/>
  <c r="CD279" i="1"/>
  <c r="CC279" i="1"/>
  <c r="CB280" i="1"/>
  <c r="DC60" i="1"/>
  <c r="DC102" i="1"/>
  <c r="DC146" i="1"/>
  <c r="DC101" i="1"/>
  <c r="DB102" i="1"/>
  <c r="DB146" i="1"/>
  <c r="DB181" i="1"/>
  <c r="DB183" i="1"/>
  <c r="DB101" i="1"/>
  <c r="DC255" i="1"/>
  <c r="DC246" i="1"/>
  <c r="DB246" i="1"/>
  <c r="DC241" i="1"/>
  <c r="DB241" i="1"/>
  <c r="DB273" i="1" s="1"/>
  <c r="DB232" i="1"/>
  <c r="DC232" i="1"/>
  <c r="DB223" i="1"/>
  <c r="DB227" i="1"/>
  <c r="DB222" i="1"/>
  <c r="DC227" i="1"/>
  <c r="DC222" i="1"/>
  <c r="DB213" i="1"/>
  <c r="DC213" i="1"/>
  <c r="DB205" i="1"/>
  <c r="DC205" i="1"/>
  <c r="DB99" i="1"/>
  <c r="DC99" i="1"/>
  <c r="DB96" i="1"/>
  <c r="DC96" i="1"/>
  <c r="DB60" i="1"/>
  <c r="CB259" i="1"/>
  <c r="CC259" i="1"/>
  <c r="CB255" i="1"/>
  <c r="CN255" i="1" s="1"/>
  <c r="CC255" i="1"/>
  <c r="CB252" i="1"/>
  <c r="CB273" i="1" s="1"/>
  <c r="CC252" i="1"/>
  <c r="CC273" i="1" s="1"/>
  <c r="CB246" i="1"/>
  <c r="CC246" i="1"/>
  <c r="CB241" i="1"/>
  <c r="CC241" i="1"/>
  <c r="CB237" i="1"/>
  <c r="CC237" i="1"/>
  <c r="CB232" i="1"/>
  <c r="CC232" i="1"/>
  <c r="CB227" i="1"/>
  <c r="CC227" i="1"/>
  <c r="CB223" i="1"/>
  <c r="CC223" i="1"/>
  <c r="CB222" i="1"/>
  <c r="CC222" i="1"/>
  <c r="CB218" i="1"/>
  <c r="CC218" i="1"/>
  <c r="CB213" i="1"/>
  <c r="CC213" i="1"/>
  <c r="CB211" i="1"/>
  <c r="CC211" i="1"/>
  <c r="CB205" i="1"/>
  <c r="CC205" i="1"/>
  <c r="CB196" i="1"/>
  <c r="CC196" i="1"/>
  <c r="DC218" i="1"/>
  <c r="DC275" i="1"/>
  <c r="DC264" i="1"/>
  <c r="DC259" i="1"/>
  <c r="DB259" i="1"/>
  <c r="DC252" i="1"/>
  <c r="DB252" i="1"/>
  <c r="DC237" i="1"/>
  <c r="DB237" i="1"/>
  <c r="DC211" i="1"/>
  <c r="DB218" i="1"/>
  <c r="DB211" i="1"/>
  <c r="DC196" i="1"/>
  <c r="DB196" i="1"/>
  <c r="DC183" i="1"/>
  <c r="DC15" i="1"/>
  <c r="DC190" i="1"/>
  <c r="DC181" i="1"/>
  <c r="DC192" i="1"/>
  <c r="CB146" i="1"/>
  <c r="CC146" i="1"/>
  <c r="CB102" i="1"/>
  <c r="CC102" i="1"/>
  <c r="CB101" i="1"/>
  <c r="CC101" i="1"/>
  <c r="CB60" i="1"/>
  <c r="CC60" i="1"/>
  <c r="CB15" i="1"/>
  <c r="CC15" i="1"/>
  <c r="CB13" i="1"/>
  <c r="CC13" i="1"/>
  <c r="DB15" i="1"/>
  <c r="CN122" i="1"/>
  <c r="CN35" i="1"/>
  <c r="CN110" i="1"/>
  <c r="CN23" i="1"/>
  <c r="DC13" i="1"/>
  <c r="DB13" i="1"/>
  <c r="DC290" i="1"/>
  <c r="DC292" i="1"/>
  <c r="DB263" i="1"/>
  <c r="DB261" i="1"/>
  <c r="DB264" i="1"/>
  <c r="CN266" i="1"/>
  <c r="CN265" i="1"/>
  <c r="CN263" i="1"/>
  <c r="CN261" i="1"/>
  <c r="CN248" i="1"/>
  <c r="CN247" i="1"/>
  <c r="CN245" i="1"/>
  <c r="CN243" i="1"/>
  <c r="CN239" i="1"/>
  <c r="CN238" i="1"/>
  <c r="CN236" i="1"/>
  <c r="CN234" i="1"/>
  <c r="CN230" i="1"/>
  <c r="CN229" i="1"/>
  <c r="CN228" i="1"/>
  <c r="CN226" i="1"/>
  <c r="CN225" i="1"/>
  <c r="CN224" i="1"/>
  <c r="CN221" i="1"/>
  <c r="CN220" i="1"/>
  <c r="CN219" i="1"/>
  <c r="CN216" i="1"/>
  <c r="CN215" i="1"/>
  <c r="CN214" i="1"/>
  <c r="CN209" i="1"/>
  <c r="CN208" i="1"/>
  <c r="CN207" i="1"/>
  <c r="CN206" i="1"/>
  <c r="CN204" i="1"/>
  <c r="CN202" i="1"/>
  <c r="CN200" i="1"/>
  <c r="CN198" i="1"/>
  <c r="DH137" i="1"/>
  <c r="DH177" i="1"/>
  <c r="DH37" i="1"/>
  <c r="DH124" i="1"/>
  <c r="DB275" i="1"/>
  <c r="DB192" i="1"/>
  <c r="DB290" i="1"/>
  <c r="CN184" i="1"/>
  <c r="CN182" i="1"/>
  <c r="CN180" i="1"/>
  <c r="CN179" i="1"/>
  <c r="CN178" i="1"/>
  <c r="CN177" i="1"/>
  <c r="CN176" i="1"/>
  <c r="CN175" i="1"/>
  <c r="CN174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CN161" i="1"/>
  <c r="CN160" i="1"/>
  <c r="CN159" i="1"/>
  <c r="CN158" i="1"/>
  <c r="CN157" i="1"/>
  <c r="CN156" i="1"/>
  <c r="CN155" i="1"/>
  <c r="CN154" i="1"/>
  <c r="CN153" i="1"/>
  <c r="CN152" i="1"/>
  <c r="CN151" i="1"/>
  <c r="CN150" i="1"/>
  <c r="CN149" i="1"/>
  <c r="CN148" i="1"/>
  <c r="CN147" i="1"/>
  <c r="CN145" i="1"/>
  <c r="CN144" i="1"/>
  <c r="CN143" i="1"/>
  <c r="CN142" i="1"/>
  <c r="CN141" i="1"/>
  <c r="CN140" i="1"/>
  <c r="CN139" i="1"/>
  <c r="CN138" i="1"/>
  <c r="CN137" i="1"/>
  <c r="CN136" i="1"/>
  <c r="CN135" i="1"/>
  <c r="CN134" i="1"/>
  <c r="CN133" i="1"/>
  <c r="CN132" i="1"/>
  <c r="CN131" i="1"/>
  <c r="CN130" i="1"/>
  <c r="CN129" i="1"/>
  <c r="CN128" i="1"/>
  <c r="CN127" i="1"/>
  <c r="CN126" i="1"/>
  <c r="CN125" i="1"/>
  <c r="CN124" i="1"/>
  <c r="CN123" i="1"/>
  <c r="CN121" i="1"/>
  <c r="CN120" i="1"/>
  <c r="CN119" i="1"/>
  <c r="CN118" i="1"/>
  <c r="CN117" i="1"/>
  <c r="CN116" i="1"/>
  <c r="CN115" i="1"/>
  <c r="CN114" i="1"/>
  <c r="CN113" i="1"/>
  <c r="CN112" i="1"/>
  <c r="CN111" i="1"/>
  <c r="CN109" i="1"/>
  <c r="CN108" i="1"/>
  <c r="CN107" i="1"/>
  <c r="CN106" i="1"/>
  <c r="CN105" i="1"/>
  <c r="CN104" i="1"/>
  <c r="CN103" i="1"/>
  <c r="CN97" i="1"/>
  <c r="CN94" i="1"/>
  <c r="CN93" i="1"/>
  <c r="CN92" i="1"/>
  <c r="CN91" i="1"/>
  <c r="CN90" i="1"/>
  <c r="CN89" i="1"/>
  <c r="CN88" i="1"/>
  <c r="CN87" i="1"/>
  <c r="CN86" i="1"/>
  <c r="CN85" i="1"/>
  <c r="CN84" i="1"/>
  <c r="CN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N70" i="1"/>
  <c r="CN69" i="1"/>
  <c r="CN68" i="1"/>
  <c r="CN67" i="1"/>
  <c r="CN66" i="1"/>
  <c r="CN65" i="1"/>
  <c r="CN64" i="1"/>
  <c r="CN63" i="1"/>
  <c r="CN62" i="1"/>
  <c r="CN61" i="1"/>
  <c r="CN58" i="1"/>
  <c r="CN57" i="1"/>
  <c r="CN55" i="1"/>
  <c r="CN54" i="1"/>
  <c r="CN53" i="1"/>
  <c r="CN52" i="1"/>
  <c r="CN51" i="1"/>
  <c r="CN50" i="1"/>
  <c r="CN49" i="1"/>
  <c r="CN48" i="1"/>
  <c r="CN47" i="1"/>
  <c r="CN46" i="1"/>
  <c r="CN45" i="1"/>
  <c r="CN44" i="1"/>
  <c r="CN43" i="1"/>
  <c r="CN42" i="1"/>
  <c r="CN41" i="1"/>
  <c r="CN40" i="1"/>
  <c r="CN39" i="1"/>
  <c r="CN38" i="1"/>
  <c r="CN37" i="1"/>
  <c r="CN36" i="1"/>
  <c r="CN34" i="1"/>
  <c r="CN33" i="1"/>
  <c r="CN32" i="1"/>
  <c r="CN31" i="1"/>
  <c r="CN30" i="1"/>
  <c r="CN29" i="1"/>
  <c r="CN28" i="1"/>
  <c r="CN27" i="1"/>
  <c r="CN26" i="1"/>
  <c r="CN25" i="1"/>
  <c r="CN24" i="1"/>
  <c r="CN22" i="1"/>
  <c r="CN21" i="1"/>
  <c r="CN20" i="1"/>
  <c r="CN19" i="1"/>
  <c r="CN18" i="1"/>
  <c r="CN17" i="1"/>
  <c r="CN16" i="1"/>
  <c r="DB190" i="1"/>
  <c r="CZ263" i="1"/>
  <c r="CZ261" i="1"/>
  <c r="DB292" i="1"/>
  <c r="CZ100" i="1"/>
  <c r="CZ264" i="1"/>
  <c r="CZ275" i="1"/>
  <c r="CZ190" i="1"/>
  <c r="CZ192" i="1"/>
  <c r="CZ290" i="1"/>
  <c r="CZ292" i="1"/>
  <c r="CY263" i="1"/>
  <c r="CY261" i="1"/>
  <c r="DH45" i="1"/>
  <c r="CY100" i="1"/>
  <c r="CY264" i="1"/>
  <c r="CX264" i="1"/>
  <c r="CY275" i="1"/>
  <c r="CY190" i="1"/>
  <c r="CX263" i="1"/>
  <c r="CX261" i="1"/>
  <c r="CX275" i="1"/>
  <c r="CX192" i="1"/>
  <c r="CX273" i="1"/>
  <c r="CX190" i="1"/>
  <c r="CX290" i="1"/>
  <c r="CB289" i="1"/>
  <c r="BZ289" i="1"/>
  <c r="BY289" i="1"/>
  <c r="BX289" i="1"/>
  <c r="CB288" i="1"/>
  <c r="BZ288" i="1"/>
  <c r="BY288" i="1"/>
  <c r="BX288" i="1"/>
  <c r="CB287" i="1"/>
  <c r="BZ287" i="1"/>
  <c r="BY287" i="1"/>
  <c r="BX287" i="1"/>
  <c r="CB286" i="1"/>
  <c r="BZ286" i="1"/>
  <c r="BY286" i="1"/>
  <c r="BX286" i="1"/>
  <c r="CB285" i="1"/>
  <c r="BZ285" i="1"/>
  <c r="BY285" i="1"/>
  <c r="BX285" i="1"/>
  <c r="CB284" i="1"/>
  <c r="BZ284" i="1"/>
  <c r="BY284" i="1"/>
  <c r="BX284" i="1"/>
  <c r="CB283" i="1"/>
  <c r="BZ283" i="1"/>
  <c r="BY283" i="1"/>
  <c r="BX283" i="1"/>
  <c r="CB282" i="1"/>
  <c r="BZ282" i="1"/>
  <c r="BY282" i="1"/>
  <c r="BX282" i="1"/>
  <c r="CB281" i="1"/>
  <c r="BZ281" i="1"/>
  <c r="BY281" i="1"/>
  <c r="BX281" i="1"/>
  <c r="BZ280" i="1"/>
  <c r="BY280" i="1"/>
  <c r="BX280" i="1"/>
  <c r="CB279" i="1"/>
  <c r="BZ279" i="1"/>
  <c r="BY279" i="1"/>
  <c r="BX279" i="1"/>
  <c r="BW286" i="1"/>
  <c r="CX292" i="1"/>
  <c r="DH132" i="1"/>
  <c r="DH86" i="1"/>
  <c r="CW263" i="1"/>
  <c r="CW261" i="1"/>
  <c r="CW100" i="1"/>
  <c r="CA32" i="1"/>
  <c r="CA119" i="1"/>
  <c r="CW264" i="1"/>
  <c r="CW275" i="1"/>
  <c r="CW190" i="1"/>
  <c r="CW192" i="1"/>
  <c r="CW290" i="1"/>
  <c r="CV261" i="1"/>
  <c r="CV263" i="1"/>
  <c r="CW292" i="1"/>
  <c r="CV264" i="1"/>
  <c r="CV275" i="1"/>
  <c r="CV192" i="1"/>
  <c r="CV190" i="1"/>
  <c r="CV290" i="1"/>
  <c r="DH123" i="1"/>
  <c r="DH36" i="1"/>
  <c r="CU263" i="1"/>
  <c r="CU261" i="1"/>
  <c r="CV292" i="1"/>
  <c r="CU264" i="1"/>
  <c r="CU190" i="1"/>
  <c r="CU275" i="1"/>
  <c r="CU192" i="1"/>
  <c r="CU290" i="1"/>
  <c r="DH184" i="1"/>
  <c r="DH172" i="1"/>
  <c r="DH171" i="1"/>
  <c r="DH162" i="1"/>
  <c r="DH131" i="1"/>
  <c r="DH130" i="1"/>
  <c r="DH85" i="1"/>
  <c r="DH84" i="1"/>
  <c r="DH78" i="1"/>
  <c r="DH76" i="1"/>
  <c r="DH44" i="1"/>
  <c r="DH51" i="1"/>
  <c r="DH43" i="1"/>
  <c r="DH164" i="1"/>
  <c r="DH100" i="1"/>
  <c r="CU292" i="1"/>
  <c r="CT263" i="1"/>
  <c r="CT261" i="1"/>
  <c r="CT100" i="1"/>
  <c r="DH170" i="1"/>
  <c r="CT264" i="1"/>
  <c r="CT192" i="1"/>
  <c r="CT275" i="1"/>
  <c r="CT290" i="1"/>
  <c r="CT190" i="1"/>
  <c r="CS263" i="1"/>
  <c r="CS261" i="1"/>
  <c r="CT292" i="1"/>
  <c r="CS264" i="1"/>
  <c r="CS275" i="1"/>
  <c r="CS192" i="1"/>
  <c r="CS190" i="1"/>
  <c r="CS290" i="1"/>
  <c r="CS292" i="1"/>
  <c r="CR263" i="1"/>
  <c r="CR261" i="1"/>
  <c r="CA116" i="1"/>
  <c r="BN116" i="1"/>
  <c r="AC116" i="1"/>
  <c r="P116" i="1"/>
  <c r="CA29" i="1"/>
  <c r="BN29" i="1"/>
  <c r="P29" i="1"/>
  <c r="CR264" i="1"/>
  <c r="CR275" i="1"/>
  <c r="CR192" i="1"/>
  <c r="CR290" i="1"/>
  <c r="CR190" i="1"/>
  <c r="DH167" i="1"/>
  <c r="DH118" i="1"/>
  <c r="DH81" i="1"/>
  <c r="DH58" i="1"/>
  <c r="DH31" i="1"/>
  <c r="CQ263" i="1"/>
  <c r="CQ261" i="1"/>
  <c r="CR292" i="1"/>
  <c r="CQ264" i="1"/>
  <c r="CQ275" i="1"/>
  <c r="CQ290" i="1"/>
  <c r="CQ192" i="1"/>
  <c r="CQ190" i="1"/>
  <c r="CQ292" i="1"/>
  <c r="BW289" i="1"/>
  <c r="BV289" i="1"/>
  <c r="BU289" i="1"/>
  <c r="BT289" i="1"/>
  <c r="BS289" i="1"/>
  <c r="BR289" i="1"/>
  <c r="BQ289" i="1"/>
  <c r="BP289" i="1"/>
  <c r="BW288" i="1"/>
  <c r="BV288" i="1"/>
  <c r="BU288" i="1"/>
  <c r="BT288" i="1"/>
  <c r="BS288" i="1"/>
  <c r="BR288" i="1"/>
  <c r="BQ288" i="1"/>
  <c r="BP288" i="1"/>
  <c r="BW287" i="1"/>
  <c r="BV287" i="1"/>
  <c r="BU287" i="1"/>
  <c r="BT287" i="1"/>
  <c r="BS287" i="1"/>
  <c r="BR287" i="1"/>
  <c r="BQ287" i="1"/>
  <c r="BP287" i="1"/>
  <c r="BV286" i="1"/>
  <c r="BU286" i="1"/>
  <c r="BT286" i="1"/>
  <c r="BS286" i="1"/>
  <c r="BR286" i="1"/>
  <c r="BQ286" i="1"/>
  <c r="BP286" i="1"/>
  <c r="BW285" i="1"/>
  <c r="BV285" i="1"/>
  <c r="BU285" i="1"/>
  <c r="BT285" i="1"/>
  <c r="BS285" i="1"/>
  <c r="BR285" i="1"/>
  <c r="BQ285" i="1"/>
  <c r="BP285" i="1"/>
  <c r="BW284" i="1"/>
  <c r="BV284" i="1"/>
  <c r="BU284" i="1"/>
  <c r="BT284" i="1"/>
  <c r="BS284" i="1"/>
  <c r="BR284" i="1"/>
  <c r="BQ284" i="1"/>
  <c r="BP284" i="1"/>
  <c r="BW283" i="1"/>
  <c r="BV283" i="1"/>
  <c r="BU283" i="1"/>
  <c r="BT283" i="1"/>
  <c r="BS283" i="1"/>
  <c r="BR283" i="1"/>
  <c r="BQ283" i="1"/>
  <c r="BP283" i="1"/>
  <c r="BW282" i="1"/>
  <c r="BV282" i="1"/>
  <c r="BU282" i="1"/>
  <c r="BT282" i="1"/>
  <c r="BS282" i="1"/>
  <c r="BR282" i="1"/>
  <c r="BQ282" i="1"/>
  <c r="BP282" i="1"/>
  <c r="BW281" i="1"/>
  <c r="BV281" i="1"/>
  <c r="BU281" i="1"/>
  <c r="BT281" i="1"/>
  <c r="BS281" i="1"/>
  <c r="BR281" i="1"/>
  <c r="BQ281" i="1"/>
  <c r="BP281" i="1"/>
  <c r="BW280" i="1"/>
  <c r="BV280" i="1"/>
  <c r="BU280" i="1"/>
  <c r="BT280" i="1"/>
  <c r="BS280" i="1"/>
  <c r="BR280" i="1"/>
  <c r="BQ280" i="1"/>
  <c r="BP280" i="1"/>
  <c r="BW279" i="1"/>
  <c r="BV279" i="1"/>
  <c r="BU279" i="1"/>
  <c r="BT279" i="1"/>
  <c r="BS279" i="1"/>
  <c r="BR279" i="1"/>
  <c r="BQ279" i="1"/>
  <c r="BP279" i="1"/>
  <c r="BO286" i="1"/>
  <c r="BO285" i="1"/>
  <c r="BO289" i="1"/>
  <c r="BO288" i="1"/>
  <c r="BO287" i="1"/>
  <c r="BO284" i="1"/>
  <c r="BO283" i="1"/>
  <c r="BO282" i="1"/>
  <c r="BO281" i="1"/>
  <c r="BO280" i="1"/>
  <c r="BO279" i="1"/>
  <c r="CP290" i="1"/>
  <c r="CP263" i="1"/>
  <c r="CP261" i="1"/>
  <c r="CA175" i="1"/>
  <c r="BN175" i="1"/>
  <c r="CA89" i="1"/>
  <c r="BN89" i="1"/>
  <c r="CA176" i="1"/>
  <c r="CA174" i="1"/>
  <c r="CA173" i="1"/>
  <c r="BN176" i="1"/>
  <c r="BN174" i="1"/>
  <c r="BN173" i="1"/>
  <c r="CA90" i="1"/>
  <c r="CA88" i="1"/>
  <c r="CA87" i="1"/>
  <c r="BN90" i="1"/>
  <c r="BN88" i="1"/>
  <c r="BN87" i="1"/>
  <c r="CA136" i="1"/>
  <c r="CA135" i="1"/>
  <c r="CA134" i="1"/>
  <c r="CA133" i="1"/>
  <c r="BN136" i="1"/>
  <c r="BN135" i="1"/>
  <c r="BN134" i="1"/>
  <c r="BN133" i="1"/>
  <c r="CA49" i="1"/>
  <c r="CA48" i="1"/>
  <c r="CA47" i="1"/>
  <c r="CA46" i="1"/>
  <c r="BN49" i="1"/>
  <c r="BN48" i="1"/>
  <c r="BN47" i="1"/>
  <c r="BN46" i="1"/>
  <c r="CP264" i="1"/>
  <c r="CP192" i="1"/>
  <c r="CP273" i="1"/>
  <c r="CP275" i="1"/>
  <c r="CP292" i="1"/>
  <c r="CP190" i="1"/>
  <c r="CO290" i="1"/>
  <c r="DH145" i="1"/>
  <c r="DH161" i="1"/>
  <c r="CA177" i="1"/>
  <c r="BN177" i="1"/>
  <c r="CA91" i="1"/>
  <c r="BN91" i="1"/>
  <c r="CA137" i="1"/>
  <c r="BN137" i="1"/>
  <c r="CA50" i="1"/>
  <c r="BN50" i="1"/>
  <c r="CA124" i="1"/>
  <c r="BN124" i="1"/>
  <c r="AC124" i="1"/>
  <c r="P124" i="1"/>
  <c r="CA37" i="1"/>
  <c r="BN37" i="1"/>
  <c r="AC37" i="1"/>
  <c r="P37" i="1"/>
  <c r="CO264" i="1"/>
  <c r="CA266" i="1"/>
  <c r="CA265" i="1"/>
  <c r="CA263" i="1"/>
  <c r="CA261" i="1"/>
  <c r="CA256" i="1"/>
  <c r="CA248" i="1"/>
  <c r="CA247" i="1"/>
  <c r="CA245" i="1"/>
  <c r="CA243" i="1"/>
  <c r="CA239" i="1"/>
  <c r="CA238" i="1"/>
  <c r="CA236" i="1"/>
  <c r="CA234" i="1"/>
  <c r="CA230" i="1"/>
  <c r="CA229" i="1"/>
  <c r="CA228" i="1"/>
  <c r="CA226" i="1"/>
  <c r="CA225" i="1"/>
  <c r="CA224" i="1"/>
  <c r="CA221" i="1"/>
  <c r="CA220" i="1"/>
  <c r="CA219" i="1"/>
  <c r="CA216" i="1"/>
  <c r="CA215" i="1"/>
  <c r="CA214" i="1"/>
  <c r="CA209" i="1"/>
  <c r="CA208" i="1"/>
  <c r="CA207" i="1"/>
  <c r="CA206" i="1"/>
  <c r="CA204" i="1"/>
  <c r="CA202" i="1"/>
  <c r="CA200" i="1"/>
  <c r="CA198" i="1"/>
  <c r="CO275" i="1"/>
  <c r="CO190" i="1"/>
  <c r="CO192" i="1"/>
  <c r="CO292" i="1"/>
  <c r="CA184" i="1"/>
  <c r="CA183" i="1"/>
  <c r="CA182" i="1"/>
  <c r="CA181" i="1"/>
  <c r="CA180" i="1"/>
  <c r="CA179" i="1"/>
  <c r="CA178" i="1"/>
  <c r="CA172" i="1"/>
  <c r="CA171" i="1"/>
  <c r="CA170" i="1"/>
  <c r="CA169" i="1"/>
  <c r="CA168" i="1"/>
  <c r="CA167" i="1"/>
  <c r="CA166" i="1"/>
  <c r="CA165" i="1"/>
  <c r="CA164" i="1"/>
  <c r="CA163" i="1"/>
  <c r="CA162" i="1"/>
  <c r="CA161" i="1"/>
  <c r="CA160" i="1"/>
  <c r="CA159" i="1"/>
  <c r="CA158" i="1"/>
  <c r="CA157" i="1"/>
  <c r="CA156" i="1"/>
  <c r="CA155" i="1"/>
  <c r="CA154" i="1"/>
  <c r="CA153" i="1"/>
  <c r="CA152" i="1"/>
  <c r="CA151" i="1"/>
  <c r="CA150" i="1"/>
  <c r="CA149" i="1"/>
  <c r="CA148" i="1"/>
  <c r="CA147" i="1"/>
  <c r="CA145" i="1"/>
  <c r="CA144" i="1"/>
  <c r="CA143" i="1"/>
  <c r="CA142" i="1"/>
  <c r="CA141" i="1"/>
  <c r="CA140" i="1"/>
  <c r="CA139" i="1"/>
  <c r="CA138" i="1"/>
  <c r="CA132" i="1"/>
  <c r="CA131" i="1"/>
  <c r="CA130" i="1"/>
  <c r="CA129" i="1"/>
  <c r="CA128" i="1"/>
  <c r="CA127" i="1"/>
  <c r="CA126" i="1"/>
  <c r="CA125" i="1"/>
  <c r="CA123" i="1"/>
  <c r="CA121" i="1"/>
  <c r="CA120" i="1"/>
  <c r="CA118" i="1"/>
  <c r="CA117" i="1"/>
  <c r="CA115" i="1"/>
  <c r="CA114" i="1"/>
  <c r="CA113" i="1"/>
  <c r="CA112" i="1"/>
  <c r="CA111" i="1"/>
  <c r="CA109" i="1"/>
  <c r="CA108" i="1"/>
  <c r="CA107" i="1"/>
  <c r="CA106" i="1"/>
  <c r="CA105" i="1"/>
  <c r="CA104" i="1"/>
  <c r="CA103" i="1"/>
  <c r="CA100" i="1"/>
  <c r="CA99" i="1"/>
  <c r="CA97" i="1"/>
  <c r="CA96" i="1"/>
  <c r="CA94" i="1"/>
  <c r="CA93" i="1"/>
  <c r="CA92" i="1"/>
  <c r="CA86" i="1"/>
  <c r="CA85" i="1"/>
  <c r="CA84" i="1"/>
  <c r="CA83" i="1"/>
  <c r="CA82" i="1"/>
  <c r="CA81" i="1"/>
  <c r="CA80" i="1"/>
  <c r="CA79" i="1"/>
  <c r="CA78" i="1"/>
  <c r="CA77" i="1"/>
  <c r="CA76" i="1"/>
  <c r="CA75" i="1"/>
  <c r="CA74" i="1"/>
  <c r="CA73" i="1"/>
  <c r="CA72" i="1"/>
  <c r="CA71" i="1"/>
  <c r="CA70" i="1"/>
  <c r="CA69" i="1"/>
  <c r="CA68" i="1"/>
  <c r="CA67" i="1"/>
  <c r="CA66" i="1"/>
  <c r="CA65" i="1"/>
  <c r="CA64" i="1"/>
  <c r="CA63" i="1"/>
  <c r="CA62" i="1"/>
  <c r="CA61" i="1"/>
  <c r="CA58" i="1"/>
  <c r="CA57" i="1"/>
  <c r="CA279" i="1"/>
  <c r="CA56" i="1"/>
  <c r="CA55" i="1"/>
  <c r="CA54" i="1"/>
  <c r="CA53" i="1"/>
  <c r="CA52" i="1"/>
  <c r="CA51" i="1"/>
  <c r="CA45" i="1"/>
  <c r="CA44" i="1"/>
  <c r="CA43" i="1"/>
  <c r="CA289" i="1"/>
  <c r="CA42" i="1"/>
  <c r="CA41" i="1"/>
  <c r="CA40" i="1"/>
  <c r="CA39" i="1"/>
  <c r="CA38" i="1"/>
  <c r="CA36" i="1"/>
  <c r="CA34" i="1"/>
  <c r="CA33" i="1"/>
  <c r="CA280" i="1"/>
  <c r="CA31" i="1"/>
  <c r="CA30" i="1"/>
  <c r="CA28" i="1"/>
  <c r="CA27" i="1"/>
  <c r="CA26" i="1"/>
  <c r="CA25" i="1"/>
  <c r="CA24" i="1"/>
  <c r="CA22" i="1"/>
  <c r="CA287" i="1"/>
  <c r="CA21" i="1"/>
  <c r="CA20" i="1"/>
  <c r="CA282" i="1"/>
  <c r="CA19" i="1"/>
  <c r="CA18" i="1"/>
  <c r="CA17" i="1"/>
  <c r="CA16" i="1"/>
  <c r="CA285" i="1"/>
  <c r="CA283" i="1"/>
  <c r="CA284" i="1"/>
  <c r="CA288" i="1"/>
  <c r="CA286" i="1"/>
  <c r="CA281" i="1"/>
  <c r="DH157" i="1"/>
  <c r="DH156" i="1"/>
  <c r="DH155" i="1"/>
  <c r="DH142" i="1"/>
  <c r="DH114" i="1"/>
  <c r="DH113" i="1"/>
  <c r="DH112" i="1"/>
  <c r="DH94" i="1"/>
  <c r="DH71" i="1"/>
  <c r="DH70" i="1"/>
  <c r="DH69" i="1"/>
  <c r="DH55" i="1"/>
  <c r="DH27" i="1"/>
  <c r="DH26" i="1"/>
  <c r="DH25" i="1"/>
  <c r="CA290" i="1"/>
  <c r="AP264" i="1"/>
  <c r="BO264" i="1"/>
  <c r="CM264" i="1"/>
  <c r="CM259" i="1"/>
  <c r="CM255" i="1"/>
  <c r="CM252" i="1"/>
  <c r="CM246" i="1"/>
  <c r="CM241" i="1"/>
  <c r="CM237" i="1"/>
  <c r="CM232" i="1"/>
  <c r="CM227" i="1"/>
  <c r="CM223" i="1"/>
  <c r="CM218" i="1"/>
  <c r="CM213" i="1"/>
  <c r="CM205" i="1"/>
  <c r="CM196" i="1"/>
  <c r="CM183" i="1"/>
  <c r="CM181" i="1"/>
  <c r="CM146" i="1"/>
  <c r="CM102" i="1"/>
  <c r="CM99" i="1"/>
  <c r="CM96" i="1"/>
  <c r="CM60" i="1"/>
  <c r="CM15" i="1"/>
  <c r="CM222" i="1"/>
  <c r="CM275" i="1"/>
  <c r="CM190" i="1"/>
  <c r="CM192" i="1"/>
  <c r="CM290" i="1"/>
  <c r="CM273" i="1"/>
  <c r="CM211" i="1"/>
  <c r="CM13" i="1"/>
  <c r="CM101" i="1"/>
  <c r="DH266" i="1"/>
  <c r="BN266" i="1"/>
  <c r="BN263" i="1"/>
  <c r="AC263" i="1"/>
  <c r="AC261" i="1"/>
  <c r="P263" i="1"/>
  <c r="P261" i="1"/>
  <c r="DH263" i="1"/>
  <c r="CL259" i="1"/>
  <c r="CK259" i="1"/>
  <c r="CJ259" i="1"/>
  <c r="CI259" i="1"/>
  <c r="CH259" i="1"/>
  <c r="CG259" i="1"/>
  <c r="CF259" i="1"/>
  <c r="CE259" i="1"/>
  <c r="CD259" i="1"/>
  <c r="BZ259" i="1"/>
  <c r="BY259" i="1"/>
  <c r="BX259" i="1"/>
  <c r="BW259" i="1"/>
  <c r="BV259" i="1"/>
  <c r="BU259" i="1"/>
  <c r="BT259" i="1"/>
  <c r="BS259" i="1"/>
  <c r="BR259" i="1"/>
  <c r="BQ259" i="1"/>
  <c r="BP259" i="1"/>
  <c r="BO259" i="1"/>
  <c r="BM259" i="1"/>
  <c r="BL259" i="1"/>
  <c r="BK259" i="1"/>
  <c r="BJ259" i="1"/>
  <c r="BI259" i="1"/>
  <c r="BH259" i="1"/>
  <c r="BG259" i="1"/>
  <c r="BF259" i="1"/>
  <c r="BE259" i="1"/>
  <c r="BD259" i="1"/>
  <c r="BC259" i="1"/>
  <c r="BB259" i="1"/>
  <c r="BA259" i="1"/>
  <c r="AZ259" i="1"/>
  <c r="AY259" i="1"/>
  <c r="AX259" i="1"/>
  <c r="AW259" i="1"/>
  <c r="AV259" i="1"/>
  <c r="AU259" i="1"/>
  <c r="AT259" i="1"/>
  <c r="AS259" i="1"/>
  <c r="AR259" i="1"/>
  <c r="AQ259" i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L264" i="1"/>
  <c r="CK264" i="1"/>
  <c r="CJ264" i="1"/>
  <c r="CI264" i="1"/>
  <c r="CH264" i="1"/>
  <c r="CG264" i="1"/>
  <c r="CF264" i="1"/>
  <c r="CE264" i="1"/>
  <c r="CD264" i="1"/>
  <c r="CC264" i="1"/>
  <c r="CB264" i="1"/>
  <c r="BZ264" i="1"/>
  <c r="BY264" i="1"/>
  <c r="BX264" i="1"/>
  <c r="BW264" i="1"/>
  <c r="BV264" i="1"/>
  <c r="BU264" i="1"/>
  <c r="BT264" i="1"/>
  <c r="BS264" i="1"/>
  <c r="BR264" i="1"/>
  <c r="BQ264" i="1"/>
  <c r="BP264" i="1"/>
  <c r="BM264" i="1"/>
  <c r="BL264" i="1"/>
  <c r="BK264" i="1"/>
  <c r="BJ264" i="1"/>
  <c r="BI264" i="1"/>
  <c r="BH264" i="1"/>
  <c r="BG264" i="1"/>
  <c r="BF264" i="1"/>
  <c r="BE264" i="1"/>
  <c r="BD264" i="1"/>
  <c r="BC264" i="1"/>
  <c r="BB264" i="1"/>
  <c r="BA264" i="1"/>
  <c r="AZ264" i="1"/>
  <c r="AY264" i="1"/>
  <c r="AX264" i="1"/>
  <c r="AW264" i="1"/>
  <c r="AV264" i="1"/>
  <c r="AU264" i="1"/>
  <c r="AT264" i="1"/>
  <c r="AS264" i="1"/>
  <c r="AR264" i="1"/>
  <c r="AQ264" i="1"/>
  <c r="AO264" i="1"/>
  <c r="AN264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P266" i="1"/>
  <c r="P265" i="1"/>
  <c r="P264" i="1"/>
  <c r="CN264" i="1"/>
  <c r="P259" i="1"/>
  <c r="CN259" i="1"/>
  <c r="CA264" i="1"/>
  <c r="AC259" i="1"/>
  <c r="CA259" i="1"/>
  <c r="CM292" i="1"/>
  <c r="D252" i="1"/>
  <c r="D255" i="1"/>
  <c r="BO252" i="1"/>
  <c r="BO255" i="1"/>
  <c r="D246" i="1"/>
  <c r="AD246" i="1"/>
  <c r="AD252" i="1"/>
  <c r="AD255" i="1"/>
  <c r="AC248" i="1"/>
  <c r="AC247" i="1"/>
  <c r="P248" i="1"/>
  <c r="P247" i="1"/>
  <c r="AC245" i="1"/>
  <c r="AC243" i="1"/>
  <c r="Q246" i="1"/>
  <c r="Q252" i="1"/>
  <c r="Q255" i="1"/>
  <c r="P245" i="1"/>
  <c r="P243" i="1"/>
  <c r="BN265" i="1"/>
  <c r="BN264" i="1"/>
  <c r="BN261" i="1"/>
  <c r="BN259" i="1"/>
  <c r="DH265" i="1"/>
  <c r="CL255" i="1"/>
  <c r="CL252" i="1"/>
  <c r="CL273" i="1" s="1"/>
  <c r="CL246" i="1"/>
  <c r="CL241" i="1"/>
  <c r="CL237" i="1"/>
  <c r="CL232" i="1"/>
  <c r="CL227" i="1"/>
  <c r="CL223" i="1"/>
  <c r="CL218" i="1"/>
  <c r="CL213" i="1"/>
  <c r="CL205" i="1"/>
  <c r="CL196" i="1"/>
  <c r="CL183" i="1"/>
  <c r="CL181" i="1"/>
  <c r="CL146" i="1"/>
  <c r="CL102" i="1"/>
  <c r="CL99" i="1"/>
  <c r="CL96" i="1"/>
  <c r="CL60" i="1"/>
  <c r="CL15" i="1"/>
  <c r="CL211" i="1"/>
  <c r="CL275" i="1"/>
  <c r="DH264" i="1"/>
  <c r="CL222" i="1"/>
  <c r="CL190" i="1"/>
  <c r="CL101" i="1"/>
  <c r="CL13" i="1"/>
  <c r="CL192" i="1"/>
  <c r="CL290" i="1"/>
  <c r="DH169" i="1"/>
  <c r="DH168" i="1"/>
  <c r="DH158" i="1"/>
  <c r="DH154" i="1"/>
  <c r="DH129" i="1"/>
  <c r="DH128" i="1"/>
  <c r="DH127" i="1"/>
  <c r="DH111" i="1"/>
  <c r="DH82" i="1"/>
  <c r="DH42" i="1"/>
  <c r="DH41" i="1"/>
  <c r="DH40" i="1"/>
  <c r="DH24" i="1"/>
  <c r="DH68" i="1"/>
  <c r="DH72" i="1"/>
  <c r="DH83" i="1"/>
  <c r="CJ183" i="1"/>
  <c r="CL292" i="1"/>
  <c r="CI183" i="1"/>
  <c r="CH183" i="1"/>
  <c r="CG183" i="1"/>
  <c r="CF183" i="1"/>
  <c r="CE183" i="1"/>
  <c r="CD183" i="1"/>
  <c r="CC183" i="1"/>
  <c r="CB183" i="1"/>
  <c r="CK183" i="1"/>
  <c r="CK181" i="1"/>
  <c r="CJ181" i="1"/>
  <c r="CI181" i="1"/>
  <c r="CH181" i="1"/>
  <c r="CG181" i="1"/>
  <c r="CF181" i="1"/>
  <c r="CE181" i="1"/>
  <c r="CD181" i="1"/>
  <c r="CC181" i="1"/>
  <c r="CB181" i="1"/>
  <c r="CK96" i="1"/>
  <c r="CJ96" i="1"/>
  <c r="CI96" i="1"/>
  <c r="CH96" i="1"/>
  <c r="CG96" i="1"/>
  <c r="CF96" i="1"/>
  <c r="CE96" i="1"/>
  <c r="CD96" i="1"/>
  <c r="CC96" i="1"/>
  <c r="CB96" i="1"/>
  <c r="CK99" i="1"/>
  <c r="CJ99" i="1"/>
  <c r="CI99" i="1"/>
  <c r="CH99" i="1"/>
  <c r="CG99" i="1"/>
  <c r="CF99" i="1"/>
  <c r="CD99" i="1"/>
  <c r="CC99" i="1"/>
  <c r="CB99" i="1"/>
  <c r="CN183" i="1"/>
  <c r="CN96" i="1"/>
  <c r="CN181" i="1"/>
  <c r="DH183" i="1"/>
  <c r="CK255" i="1"/>
  <c r="CK252" i="1"/>
  <c r="CK273" i="1" s="1"/>
  <c r="CK246" i="1"/>
  <c r="CK241" i="1"/>
  <c r="CK237" i="1"/>
  <c r="CK232" i="1"/>
  <c r="CK227" i="1"/>
  <c r="CK223" i="1"/>
  <c r="CK218" i="1"/>
  <c r="CK213" i="1"/>
  <c r="CK205" i="1"/>
  <c r="CK196" i="1"/>
  <c r="CK146" i="1"/>
  <c r="CK102" i="1"/>
  <c r="CK60" i="1"/>
  <c r="CK15" i="1"/>
  <c r="CK275" i="1"/>
  <c r="CK13" i="1"/>
  <c r="CK222" i="1"/>
  <c r="CK211" i="1"/>
  <c r="CK101" i="1"/>
  <c r="CK192" i="1"/>
  <c r="CK290" i="1"/>
  <c r="CK190" i="1"/>
  <c r="CK292" i="1"/>
  <c r="BN132" i="1"/>
  <c r="BN45" i="1"/>
  <c r="CJ271" i="1"/>
  <c r="CJ188" i="1"/>
  <c r="CJ255" i="1"/>
  <c r="CJ252" i="1"/>
  <c r="CJ273" i="1" s="1"/>
  <c r="CJ246" i="1"/>
  <c r="CJ241" i="1"/>
  <c r="CJ237" i="1"/>
  <c r="CJ232" i="1"/>
  <c r="CJ227" i="1"/>
  <c r="CJ223" i="1"/>
  <c r="CJ218" i="1"/>
  <c r="CJ213" i="1"/>
  <c r="CJ205" i="1"/>
  <c r="CJ196" i="1"/>
  <c r="CJ146" i="1"/>
  <c r="CJ102" i="1"/>
  <c r="CJ60" i="1"/>
  <c r="CJ15" i="1"/>
  <c r="CJ275" i="1"/>
  <c r="CJ13" i="1"/>
  <c r="CJ192" i="1"/>
  <c r="CJ222" i="1"/>
  <c r="CJ211" i="1"/>
  <c r="CJ101" i="1"/>
  <c r="CJ190" i="1"/>
  <c r="CJ290" i="1"/>
  <c r="CN256" i="1"/>
  <c r="CJ292" i="1"/>
  <c r="BN143" i="1"/>
  <c r="BN93" i="1"/>
  <c r="CH56" i="1"/>
  <c r="BN56" i="1"/>
  <c r="BN179" i="1"/>
  <c r="CN56" i="1"/>
  <c r="CI60" i="1"/>
  <c r="CI102" i="1"/>
  <c r="CH271" i="1"/>
  <c r="CH255" i="1"/>
  <c r="CH252" i="1"/>
  <c r="CH246" i="1"/>
  <c r="CH237" i="1"/>
  <c r="CH232" i="1"/>
  <c r="CH227" i="1"/>
  <c r="CH223" i="1"/>
  <c r="CH218" i="1"/>
  <c r="CH213" i="1"/>
  <c r="CH205" i="1"/>
  <c r="CH196" i="1"/>
  <c r="CH188" i="1"/>
  <c r="CH146" i="1"/>
  <c r="CH102" i="1"/>
  <c r="CH60" i="1"/>
  <c r="CH15" i="1"/>
  <c r="CH275" i="1"/>
  <c r="CH222" i="1"/>
  <c r="DH153" i="1"/>
  <c r="CH192" i="1"/>
  <c r="CH190" i="1"/>
  <c r="CH290" i="1"/>
  <c r="CH241" i="1"/>
  <c r="CH273" i="1"/>
  <c r="CH13" i="1"/>
  <c r="CH101" i="1"/>
  <c r="CH211" i="1"/>
  <c r="CH292" i="1"/>
  <c r="CI188" i="1"/>
  <c r="CI146" i="1"/>
  <c r="CI271" i="1"/>
  <c r="CG255" i="1"/>
  <c r="CG252" i="1"/>
  <c r="CG246" i="1"/>
  <c r="CG237" i="1"/>
  <c r="CG232" i="1"/>
  <c r="CG227" i="1"/>
  <c r="CG223" i="1"/>
  <c r="CG218" i="1"/>
  <c r="CG213" i="1"/>
  <c r="CG205" i="1"/>
  <c r="CG196" i="1"/>
  <c r="CG146" i="1"/>
  <c r="CG102" i="1"/>
  <c r="CG60" i="1"/>
  <c r="CG15" i="1"/>
  <c r="CG275" i="1"/>
  <c r="CG211" i="1"/>
  <c r="CG241" i="1"/>
  <c r="CG192" i="1"/>
  <c r="CG13" i="1"/>
  <c r="CG222" i="1"/>
  <c r="CG290" i="1"/>
  <c r="CG101" i="1"/>
  <c r="CG190" i="1"/>
  <c r="CG292" i="1"/>
  <c r="CI290" i="1"/>
  <c r="CD290" i="1"/>
  <c r="BY290" i="1"/>
  <c r="BU290" i="1"/>
  <c r="BQ290" i="1"/>
  <c r="CF290" i="1"/>
  <c r="CC290" i="1"/>
  <c r="CB290" i="1"/>
  <c r="BZ290" i="1"/>
  <c r="BX290" i="1"/>
  <c r="BW290" i="1"/>
  <c r="BV290" i="1"/>
  <c r="BT290" i="1"/>
  <c r="BS290" i="1"/>
  <c r="BR290" i="1"/>
  <c r="BP290" i="1"/>
  <c r="BO290" i="1"/>
  <c r="BN172" i="1"/>
  <c r="BN171" i="1"/>
  <c r="BN170" i="1"/>
  <c r="BN131" i="1"/>
  <c r="BN130" i="1"/>
  <c r="BN86" i="1"/>
  <c r="BN85" i="1"/>
  <c r="BN84" i="1"/>
  <c r="BN44" i="1"/>
  <c r="BN43" i="1"/>
  <c r="CI255" i="1"/>
  <c r="CI252" i="1"/>
  <c r="CI273" i="1" s="1"/>
  <c r="CI246" i="1"/>
  <c r="CI241" i="1"/>
  <c r="CI237" i="1"/>
  <c r="CI232" i="1"/>
  <c r="CI227" i="1"/>
  <c r="CI223" i="1"/>
  <c r="CI218" i="1"/>
  <c r="CI213" i="1"/>
  <c r="CI196" i="1"/>
  <c r="CI205" i="1"/>
  <c r="CI101" i="1"/>
  <c r="CI15" i="1"/>
  <c r="CI275" i="1"/>
  <c r="CI190" i="1"/>
  <c r="CI13" i="1"/>
  <c r="CI292" i="1"/>
  <c r="DH52" i="1"/>
  <c r="DH57" i="1"/>
  <c r="DH67" i="1"/>
  <c r="DH79" i="1"/>
  <c r="DH139" i="1"/>
  <c r="DH144" i="1"/>
  <c r="DH165" i="1"/>
  <c r="CI222" i="1"/>
  <c r="DH140" i="1"/>
  <c r="DH53" i="1"/>
  <c r="DH22" i="1"/>
  <c r="DH109" i="1"/>
  <c r="CI192" i="1"/>
  <c r="CI211" i="1"/>
  <c r="CF146" i="1"/>
  <c r="DH33" i="1"/>
  <c r="DH120" i="1"/>
  <c r="CF218" i="1"/>
  <c r="CF255" i="1"/>
  <c r="CF252" i="1"/>
  <c r="CF273" i="1" s="1"/>
  <c r="CF246" i="1"/>
  <c r="CF241" i="1"/>
  <c r="CF237" i="1"/>
  <c r="CF232" i="1"/>
  <c r="CF227" i="1"/>
  <c r="CF275" i="1"/>
  <c r="CF223" i="1"/>
  <c r="CF213" i="1"/>
  <c r="CF211" i="1"/>
  <c r="CF205" i="1"/>
  <c r="CF196" i="1"/>
  <c r="CF102" i="1"/>
  <c r="CF60" i="1"/>
  <c r="CF15" i="1"/>
  <c r="CF192" i="1"/>
  <c r="CF190" i="1"/>
  <c r="CF222" i="1"/>
  <c r="CF101" i="1"/>
  <c r="CF13" i="1"/>
  <c r="CF292" i="1"/>
  <c r="BN159" i="1"/>
  <c r="BN73" i="1"/>
  <c r="CE100" i="1"/>
  <c r="CN100" i="1"/>
  <c r="CN290" i="1"/>
  <c r="CE99" i="1"/>
  <c r="CN99" i="1"/>
  <c r="CE290" i="1"/>
  <c r="CE255" i="1"/>
  <c r="CE273" i="1" s="1"/>
  <c r="CE252" i="1"/>
  <c r="CE246" i="1"/>
  <c r="CE241" i="1"/>
  <c r="CE237" i="1"/>
  <c r="CE232" i="1"/>
  <c r="CE227" i="1"/>
  <c r="CE223" i="1"/>
  <c r="CE218" i="1"/>
  <c r="CE213" i="1"/>
  <c r="CE205" i="1"/>
  <c r="CE196" i="1"/>
  <c r="CE146" i="1"/>
  <c r="CE102" i="1"/>
  <c r="CE60" i="1"/>
  <c r="CE15" i="1"/>
  <c r="CE275" i="1"/>
  <c r="DH99" i="1"/>
  <c r="CE222" i="1"/>
  <c r="CE190" i="1"/>
  <c r="CE211" i="1"/>
  <c r="CE101" i="1"/>
  <c r="CE192" i="1"/>
  <c r="CE13" i="1"/>
  <c r="CE292" i="1"/>
  <c r="CD255" i="1"/>
  <c r="CD273" i="1" s="1"/>
  <c r="CD252" i="1"/>
  <c r="CD246" i="1"/>
  <c r="CD241" i="1"/>
  <c r="CD237" i="1"/>
  <c r="CD232" i="1"/>
  <c r="CD227" i="1"/>
  <c r="CD223" i="1"/>
  <c r="CD218" i="1"/>
  <c r="CD213" i="1"/>
  <c r="CD205" i="1"/>
  <c r="CD196" i="1"/>
  <c r="CD146" i="1"/>
  <c r="CD102" i="1"/>
  <c r="CD60" i="1"/>
  <c r="CD15" i="1"/>
  <c r="CD275" i="1"/>
  <c r="CD211" i="1"/>
  <c r="CD190" i="1"/>
  <c r="CD192" i="1"/>
  <c r="CD101" i="1"/>
  <c r="CD222" i="1"/>
  <c r="CD13" i="1"/>
  <c r="CD292" i="1"/>
  <c r="BN256" i="1"/>
  <c r="BN248" i="1"/>
  <c r="BN247" i="1"/>
  <c r="BN245" i="1"/>
  <c r="BN243" i="1"/>
  <c r="BN239" i="1"/>
  <c r="BN238" i="1"/>
  <c r="BN236" i="1"/>
  <c r="BN234" i="1"/>
  <c r="BN230" i="1"/>
  <c r="BN229" i="1"/>
  <c r="BN228" i="1"/>
  <c r="BN226" i="1"/>
  <c r="BN225" i="1"/>
  <c r="BN224" i="1"/>
  <c r="BN221" i="1"/>
  <c r="BN220" i="1"/>
  <c r="BN219" i="1"/>
  <c r="BN216" i="1"/>
  <c r="BN215" i="1"/>
  <c r="BN214" i="1"/>
  <c r="BN209" i="1"/>
  <c r="BN208" i="1"/>
  <c r="BN207" i="1"/>
  <c r="BN206" i="1"/>
  <c r="BN204" i="1"/>
  <c r="BN202" i="1"/>
  <c r="BN200" i="1"/>
  <c r="BN198" i="1"/>
  <c r="BN184" i="1"/>
  <c r="BN183" i="1"/>
  <c r="BN182" i="1"/>
  <c r="BN181" i="1"/>
  <c r="BN180" i="1"/>
  <c r="BN157" i="1"/>
  <c r="BN155" i="1"/>
  <c r="BN178" i="1"/>
  <c r="BN156" i="1"/>
  <c r="BN169" i="1"/>
  <c r="BN168" i="1"/>
  <c r="BN167" i="1"/>
  <c r="BN166" i="1"/>
  <c r="BN165" i="1"/>
  <c r="BN163" i="1"/>
  <c r="BN164" i="1"/>
  <c r="BN162" i="1"/>
  <c r="BN153" i="1"/>
  <c r="BN160" i="1"/>
  <c r="BN158" i="1"/>
  <c r="BN154" i="1"/>
  <c r="BN152" i="1"/>
  <c r="BN151" i="1"/>
  <c r="BN150" i="1"/>
  <c r="BN149" i="1"/>
  <c r="BN148" i="1"/>
  <c r="BN147" i="1"/>
  <c r="BN118" i="1"/>
  <c r="BN145" i="1"/>
  <c r="BN114" i="1"/>
  <c r="BN112" i="1"/>
  <c r="BN142" i="1"/>
  <c r="BN113" i="1"/>
  <c r="BN144" i="1"/>
  <c r="BN129" i="1"/>
  <c r="BN128" i="1"/>
  <c r="BN127" i="1"/>
  <c r="BN126" i="1"/>
  <c r="BN125" i="1"/>
  <c r="BN121" i="1"/>
  <c r="BN123" i="1"/>
  <c r="BN120" i="1"/>
  <c r="BN141" i="1"/>
  <c r="BN140" i="1"/>
  <c r="BN139" i="1"/>
  <c r="BN138" i="1"/>
  <c r="BN109" i="1"/>
  <c r="BN117" i="1"/>
  <c r="BN115" i="1"/>
  <c r="BN111" i="1"/>
  <c r="BN108" i="1"/>
  <c r="BN107" i="1"/>
  <c r="BN106" i="1"/>
  <c r="BN105" i="1"/>
  <c r="BN104" i="1"/>
  <c r="BN103" i="1"/>
  <c r="BN100" i="1"/>
  <c r="BN99" i="1"/>
  <c r="BN97" i="1"/>
  <c r="BN96" i="1"/>
  <c r="BN94" i="1"/>
  <c r="BN75" i="1"/>
  <c r="BN71" i="1"/>
  <c r="BN69" i="1"/>
  <c r="BN92" i="1"/>
  <c r="BN70" i="1"/>
  <c r="BN83" i="1"/>
  <c r="BN82" i="1"/>
  <c r="BN81" i="1"/>
  <c r="BN80" i="1"/>
  <c r="BN79" i="1"/>
  <c r="BN77" i="1"/>
  <c r="BN78" i="1"/>
  <c r="BN76" i="1"/>
  <c r="BN67" i="1"/>
  <c r="BN74" i="1"/>
  <c r="BN72" i="1"/>
  <c r="BN68" i="1"/>
  <c r="BN66" i="1"/>
  <c r="BN65" i="1"/>
  <c r="BN64" i="1"/>
  <c r="BN63" i="1"/>
  <c r="BN62" i="1"/>
  <c r="BN61" i="1"/>
  <c r="BN31" i="1"/>
  <c r="BN58" i="1"/>
  <c r="BN27" i="1"/>
  <c r="BN25" i="1"/>
  <c r="BN55" i="1"/>
  <c r="BN26" i="1"/>
  <c r="BN57" i="1"/>
  <c r="BN42" i="1"/>
  <c r="BN41" i="1"/>
  <c r="BN40" i="1"/>
  <c r="BN39" i="1"/>
  <c r="BN38" i="1"/>
  <c r="BN34" i="1"/>
  <c r="BN36" i="1"/>
  <c r="BN33" i="1"/>
  <c r="BN54" i="1"/>
  <c r="BN53" i="1"/>
  <c r="BN52" i="1"/>
  <c r="BN51" i="1"/>
  <c r="BN22" i="1"/>
  <c r="BN30" i="1"/>
  <c r="BN28" i="1"/>
  <c r="BN24" i="1"/>
  <c r="BN21" i="1"/>
  <c r="BN20" i="1"/>
  <c r="BN19" i="1"/>
  <c r="BN18" i="1"/>
  <c r="BN17" i="1"/>
  <c r="BN16" i="1"/>
  <c r="BN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B15" i="1"/>
  <c r="AA15" i="1"/>
  <c r="Z15" i="1"/>
  <c r="Y15" i="1"/>
  <c r="X15" i="1"/>
  <c r="W15" i="1"/>
  <c r="V15" i="1"/>
  <c r="U15" i="1"/>
  <c r="T15" i="1"/>
  <c r="S15" i="1"/>
  <c r="R15" i="1"/>
  <c r="Q15" i="1"/>
  <c r="O15" i="1"/>
  <c r="N15" i="1"/>
  <c r="M15" i="1"/>
  <c r="L15" i="1"/>
  <c r="K15" i="1"/>
  <c r="J15" i="1"/>
  <c r="I15" i="1"/>
  <c r="H15" i="1"/>
  <c r="G15" i="1"/>
  <c r="F15" i="1"/>
  <c r="E15" i="1"/>
  <c r="D15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N15" i="1"/>
  <c r="CN102" i="1"/>
  <c r="CA102" i="1"/>
  <c r="CA15" i="1"/>
  <c r="CC275" i="1"/>
  <c r="CC192" i="1"/>
  <c r="BN102" i="1"/>
  <c r="CC190" i="1"/>
  <c r="CC292" i="1"/>
  <c r="CN190" i="1"/>
  <c r="CA190" i="1"/>
  <c r="BN190" i="1"/>
  <c r="CN213" i="1"/>
  <c r="CN237" i="1"/>
  <c r="CN218" i="1"/>
  <c r="CN60" i="1"/>
  <c r="CN146" i="1"/>
  <c r="CN192" i="1"/>
  <c r="CN232" i="1"/>
  <c r="CN241" i="1"/>
  <c r="CN223" i="1"/>
  <c r="CN227" i="1"/>
  <c r="CN196" i="1"/>
  <c r="CN205" i="1"/>
  <c r="CN246" i="1"/>
  <c r="DH60" i="1"/>
  <c r="CB275" i="1"/>
  <c r="CB192" i="1"/>
  <c r="CB190" i="1"/>
  <c r="BY255" i="1"/>
  <c r="BX255" i="1"/>
  <c r="BW255" i="1"/>
  <c r="BV255" i="1"/>
  <c r="BU255" i="1"/>
  <c r="BT255" i="1"/>
  <c r="BS255" i="1"/>
  <c r="BR255" i="1"/>
  <c r="BQ255" i="1"/>
  <c r="BP255" i="1"/>
  <c r="CA255" i="1" s="1"/>
  <c r="BM255" i="1"/>
  <c r="BL255" i="1"/>
  <c r="BK255" i="1"/>
  <c r="BJ255" i="1"/>
  <c r="BJ273" i="1" s="1"/>
  <c r="BI255" i="1"/>
  <c r="BH255" i="1"/>
  <c r="BG255" i="1"/>
  <c r="BF255" i="1"/>
  <c r="BE255" i="1"/>
  <c r="BD255" i="1"/>
  <c r="BC255" i="1"/>
  <c r="BB255" i="1"/>
  <c r="BB273" i="1" s="1"/>
  <c r="BA255" i="1"/>
  <c r="AZ255" i="1"/>
  <c r="AY255" i="1"/>
  <c r="AX255" i="1"/>
  <c r="AW255" i="1"/>
  <c r="AV255" i="1"/>
  <c r="AU255" i="1"/>
  <c r="AT255" i="1"/>
  <c r="AS255" i="1"/>
  <c r="AR255" i="1"/>
  <c r="AQ255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BY252" i="1"/>
  <c r="BX252" i="1"/>
  <c r="BW252" i="1"/>
  <c r="BW273" i="1" s="1"/>
  <c r="BV252" i="1"/>
  <c r="BV273" i="1" s="1"/>
  <c r="BU252" i="1"/>
  <c r="BU273" i="1" s="1"/>
  <c r="BT252" i="1"/>
  <c r="BT273" i="1" s="1"/>
  <c r="BS252" i="1"/>
  <c r="BR252" i="1"/>
  <c r="BQ252" i="1"/>
  <c r="BP252" i="1"/>
  <c r="BM252" i="1"/>
  <c r="BM273" i="1" s="1"/>
  <c r="BL252" i="1"/>
  <c r="BL273" i="1" s="1"/>
  <c r="BK252" i="1"/>
  <c r="BK273" i="1" s="1"/>
  <c r="BJ252" i="1"/>
  <c r="BI252" i="1"/>
  <c r="BI273" i="1" s="1"/>
  <c r="BH252" i="1"/>
  <c r="BG252" i="1"/>
  <c r="BG273" i="1" s="1"/>
  <c r="BF252" i="1"/>
  <c r="BE252" i="1"/>
  <c r="BE273" i="1" s="1"/>
  <c r="BD252" i="1"/>
  <c r="BD273" i="1" s="1"/>
  <c r="BC252" i="1"/>
  <c r="BC273" i="1" s="1"/>
  <c r="BB252" i="1"/>
  <c r="BA252" i="1"/>
  <c r="AZ252" i="1"/>
  <c r="AY252" i="1"/>
  <c r="AX252" i="1"/>
  <c r="AW252" i="1"/>
  <c r="AV252" i="1"/>
  <c r="AU252" i="1"/>
  <c r="AT252" i="1"/>
  <c r="AS252" i="1"/>
  <c r="AR252" i="1"/>
  <c r="AQ252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BY246" i="1"/>
  <c r="BX246" i="1"/>
  <c r="BW246" i="1"/>
  <c r="BV246" i="1"/>
  <c r="BU246" i="1"/>
  <c r="BT246" i="1"/>
  <c r="BS246" i="1"/>
  <c r="BR246" i="1"/>
  <c r="BQ246" i="1"/>
  <c r="BP246" i="1"/>
  <c r="BO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BY241" i="1"/>
  <c r="BX241" i="1"/>
  <c r="BW241" i="1"/>
  <c r="BV241" i="1"/>
  <c r="BU241" i="1"/>
  <c r="BT241" i="1"/>
  <c r="BS241" i="1"/>
  <c r="BR241" i="1"/>
  <c r="BQ241" i="1"/>
  <c r="BP241" i="1"/>
  <c r="BO241" i="1"/>
  <c r="BM241" i="1"/>
  <c r="BL241" i="1"/>
  <c r="BK241" i="1"/>
  <c r="BJ241" i="1"/>
  <c r="BI241" i="1"/>
  <c r="BH241" i="1"/>
  <c r="BG241" i="1"/>
  <c r="BF241" i="1"/>
  <c r="BE241" i="1"/>
  <c r="BD241" i="1"/>
  <c r="BC241" i="1"/>
  <c r="BB241" i="1"/>
  <c r="BA241" i="1"/>
  <c r="AZ241" i="1"/>
  <c r="AY241" i="1"/>
  <c r="AX241" i="1"/>
  <c r="AW241" i="1"/>
  <c r="AV241" i="1"/>
  <c r="AU241" i="1"/>
  <c r="AT241" i="1"/>
  <c r="AS241" i="1"/>
  <c r="AR241" i="1"/>
  <c r="AQ241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Y237" i="1"/>
  <c r="BX237" i="1"/>
  <c r="BW237" i="1"/>
  <c r="BV237" i="1"/>
  <c r="BU237" i="1"/>
  <c r="BT237" i="1"/>
  <c r="BS237" i="1"/>
  <c r="BR237" i="1"/>
  <c r="BQ237" i="1"/>
  <c r="BP237" i="1"/>
  <c r="BO237" i="1"/>
  <c r="BM237" i="1"/>
  <c r="BL237" i="1"/>
  <c r="BK237" i="1"/>
  <c r="BJ237" i="1"/>
  <c r="BI237" i="1"/>
  <c r="BH237" i="1"/>
  <c r="BG237" i="1"/>
  <c r="BF237" i="1"/>
  <c r="BE237" i="1"/>
  <c r="BD237" i="1"/>
  <c r="BC237" i="1"/>
  <c r="BB237" i="1"/>
  <c r="BA237" i="1"/>
  <c r="AZ237" i="1"/>
  <c r="AY237" i="1"/>
  <c r="AX237" i="1"/>
  <c r="AW237" i="1"/>
  <c r="AV237" i="1"/>
  <c r="AU237" i="1"/>
  <c r="AT237" i="1"/>
  <c r="AS237" i="1"/>
  <c r="AR237" i="1"/>
  <c r="AQ237" i="1"/>
  <c r="AP237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Y232" i="1"/>
  <c r="BX232" i="1"/>
  <c r="BW232" i="1"/>
  <c r="BV232" i="1"/>
  <c r="BU232" i="1"/>
  <c r="BT232" i="1"/>
  <c r="BS232" i="1"/>
  <c r="BR232" i="1"/>
  <c r="BQ232" i="1"/>
  <c r="BP232" i="1"/>
  <c r="BO232" i="1"/>
  <c r="BM232" i="1"/>
  <c r="BL232" i="1"/>
  <c r="BK232" i="1"/>
  <c r="BJ232" i="1"/>
  <c r="BI232" i="1"/>
  <c r="BH232" i="1"/>
  <c r="BG232" i="1"/>
  <c r="BF232" i="1"/>
  <c r="BE232" i="1"/>
  <c r="BD232" i="1"/>
  <c r="BC232" i="1"/>
  <c r="BB232" i="1"/>
  <c r="BA232" i="1"/>
  <c r="AZ232" i="1"/>
  <c r="AY232" i="1"/>
  <c r="AX232" i="1"/>
  <c r="AW232" i="1"/>
  <c r="AV232" i="1"/>
  <c r="AU232" i="1"/>
  <c r="AT232" i="1"/>
  <c r="AS232" i="1"/>
  <c r="AR232" i="1"/>
  <c r="AQ232" i="1"/>
  <c r="AP232" i="1"/>
  <c r="AO232" i="1"/>
  <c r="AN232" i="1"/>
  <c r="AM232" i="1"/>
  <c r="AL232" i="1"/>
  <c r="AK232" i="1"/>
  <c r="AJ232" i="1"/>
  <c r="AI232" i="1"/>
  <c r="AH232" i="1"/>
  <c r="AG232" i="1"/>
  <c r="AF232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Y227" i="1"/>
  <c r="BX227" i="1"/>
  <c r="BW227" i="1"/>
  <c r="BV227" i="1"/>
  <c r="BU227" i="1"/>
  <c r="BT227" i="1"/>
  <c r="BS227" i="1"/>
  <c r="BR227" i="1"/>
  <c r="BQ227" i="1"/>
  <c r="BP227" i="1"/>
  <c r="BO227" i="1"/>
  <c r="BM227" i="1"/>
  <c r="BL227" i="1"/>
  <c r="BK227" i="1"/>
  <c r="BJ227" i="1"/>
  <c r="BI227" i="1"/>
  <c r="BH227" i="1"/>
  <c r="BG227" i="1"/>
  <c r="BF227" i="1"/>
  <c r="BE227" i="1"/>
  <c r="BD227" i="1"/>
  <c r="BC227" i="1"/>
  <c r="BB227" i="1"/>
  <c r="BA227" i="1"/>
  <c r="AZ227" i="1"/>
  <c r="AY227" i="1"/>
  <c r="AX227" i="1"/>
  <c r="AW227" i="1"/>
  <c r="AV227" i="1"/>
  <c r="AU227" i="1"/>
  <c r="AT227" i="1"/>
  <c r="AS227" i="1"/>
  <c r="AR227" i="1"/>
  <c r="AQ227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Y223" i="1"/>
  <c r="BX223" i="1"/>
  <c r="BW223" i="1"/>
  <c r="BV223" i="1"/>
  <c r="BU223" i="1"/>
  <c r="BT223" i="1"/>
  <c r="BS223" i="1"/>
  <c r="BR223" i="1"/>
  <c r="BQ223" i="1"/>
  <c r="BP223" i="1"/>
  <c r="BO223" i="1"/>
  <c r="BM223" i="1"/>
  <c r="BL223" i="1"/>
  <c r="BK223" i="1"/>
  <c r="BJ223" i="1"/>
  <c r="BI223" i="1"/>
  <c r="BH223" i="1"/>
  <c r="BG223" i="1"/>
  <c r="BF223" i="1"/>
  <c r="BE223" i="1"/>
  <c r="BD223" i="1"/>
  <c r="BC223" i="1"/>
  <c r="BB223" i="1"/>
  <c r="BA223" i="1"/>
  <c r="AZ223" i="1"/>
  <c r="AY223" i="1"/>
  <c r="AX223" i="1"/>
  <c r="AW223" i="1"/>
  <c r="AV223" i="1"/>
  <c r="AU223" i="1"/>
  <c r="AT223" i="1"/>
  <c r="AS223" i="1"/>
  <c r="AR223" i="1"/>
  <c r="AQ223" i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Y218" i="1"/>
  <c r="BX218" i="1"/>
  <c r="BW218" i="1"/>
  <c r="BV218" i="1"/>
  <c r="BU218" i="1"/>
  <c r="BT218" i="1"/>
  <c r="BS218" i="1"/>
  <c r="BR218" i="1"/>
  <c r="BQ218" i="1"/>
  <c r="BP218" i="1"/>
  <c r="BO218" i="1"/>
  <c r="BM218" i="1"/>
  <c r="BL218" i="1"/>
  <c r="BK218" i="1"/>
  <c r="BJ218" i="1"/>
  <c r="BI218" i="1"/>
  <c r="BH218" i="1"/>
  <c r="BG218" i="1"/>
  <c r="BF218" i="1"/>
  <c r="BE218" i="1"/>
  <c r="BD218" i="1"/>
  <c r="BC218" i="1"/>
  <c r="BB218" i="1"/>
  <c r="BA218" i="1"/>
  <c r="AZ218" i="1"/>
  <c r="AY218" i="1"/>
  <c r="AX218" i="1"/>
  <c r="AW218" i="1"/>
  <c r="AV218" i="1"/>
  <c r="AU218" i="1"/>
  <c r="AT218" i="1"/>
  <c r="AS218" i="1"/>
  <c r="AR218" i="1"/>
  <c r="AQ218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Y213" i="1"/>
  <c r="BX213" i="1"/>
  <c r="BW213" i="1"/>
  <c r="BV213" i="1"/>
  <c r="BU213" i="1"/>
  <c r="BT213" i="1"/>
  <c r="BS213" i="1"/>
  <c r="BR213" i="1"/>
  <c r="BQ213" i="1"/>
  <c r="BP213" i="1"/>
  <c r="BO213" i="1"/>
  <c r="BM213" i="1"/>
  <c r="BL213" i="1"/>
  <c r="BK213" i="1"/>
  <c r="BJ213" i="1"/>
  <c r="BI213" i="1"/>
  <c r="BH213" i="1"/>
  <c r="BG213" i="1"/>
  <c r="BF213" i="1"/>
  <c r="BE213" i="1"/>
  <c r="BD213" i="1"/>
  <c r="BC213" i="1"/>
  <c r="BB213" i="1"/>
  <c r="BA213" i="1"/>
  <c r="AZ213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Y205" i="1"/>
  <c r="BX205" i="1"/>
  <c r="BW205" i="1"/>
  <c r="BV205" i="1"/>
  <c r="BU205" i="1"/>
  <c r="BT205" i="1"/>
  <c r="BS205" i="1"/>
  <c r="BR205" i="1"/>
  <c r="BQ205" i="1"/>
  <c r="BP205" i="1"/>
  <c r="BO205" i="1"/>
  <c r="BM205" i="1"/>
  <c r="BL205" i="1"/>
  <c r="BK205" i="1"/>
  <c r="BJ205" i="1"/>
  <c r="BI205" i="1"/>
  <c r="BH205" i="1"/>
  <c r="BG205" i="1"/>
  <c r="BF205" i="1"/>
  <c r="BE205" i="1"/>
  <c r="BD205" i="1"/>
  <c r="BC205" i="1"/>
  <c r="BB205" i="1"/>
  <c r="BA205" i="1"/>
  <c r="AZ205" i="1"/>
  <c r="AY205" i="1"/>
  <c r="AX205" i="1"/>
  <c r="AW205" i="1"/>
  <c r="AV205" i="1"/>
  <c r="AU205" i="1"/>
  <c r="AT205" i="1"/>
  <c r="AS205" i="1"/>
  <c r="AR205" i="1"/>
  <c r="AQ205" i="1"/>
  <c r="AP205" i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Y196" i="1"/>
  <c r="BX196" i="1"/>
  <c r="BW196" i="1"/>
  <c r="BV196" i="1"/>
  <c r="BU196" i="1"/>
  <c r="BT196" i="1"/>
  <c r="BS196" i="1"/>
  <c r="BR196" i="1"/>
  <c r="BQ196" i="1"/>
  <c r="BP196" i="1"/>
  <c r="BO196" i="1"/>
  <c r="BM196" i="1"/>
  <c r="BL196" i="1"/>
  <c r="BK196" i="1"/>
  <c r="BJ196" i="1"/>
  <c r="BI196" i="1"/>
  <c r="BH196" i="1"/>
  <c r="BG196" i="1"/>
  <c r="BF196" i="1"/>
  <c r="BE196" i="1"/>
  <c r="BD196" i="1"/>
  <c r="BC196" i="1"/>
  <c r="BB196" i="1"/>
  <c r="BA196" i="1"/>
  <c r="AZ196" i="1"/>
  <c r="AY196" i="1"/>
  <c r="AX196" i="1"/>
  <c r="AW196" i="1"/>
  <c r="AV196" i="1"/>
  <c r="AU196" i="1"/>
  <c r="AT196" i="1"/>
  <c r="AS196" i="1"/>
  <c r="AR196" i="1"/>
  <c r="AQ196" i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Y146" i="1"/>
  <c r="BX146" i="1"/>
  <c r="BW146" i="1"/>
  <c r="BV146" i="1"/>
  <c r="BU146" i="1"/>
  <c r="BT146" i="1"/>
  <c r="BS146" i="1"/>
  <c r="BS101" i="1"/>
  <c r="BR146" i="1"/>
  <c r="BQ146" i="1"/>
  <c r="BP146" i="1"/>
  <c r="BO146" i="1"/>
  <c r="BM146" i="1"/>
  <c r="BL146" i="1"/>
  <c r="BK146" i="1"/>
  <c r="BJ146" i="1"/>
  <c r="BI146" i="1"/>
  <c r="BH146" i="1"/>
  <c r="BG146" i="1"/>
  <c r="BF146" i="1"/>
  <c r="BE146" i="1"/>
  <c r="BD146" i="1"/>
  <c r="BC146" i="1"/>
  <c r="BB146" i="1"/>
  <c r="BA146" i="1"/>
  <c r="AZ146" i="1"/>
  <c r="AY146" i="1"/>
  <c r="AX146" i="1"/>
  <c r="AX101" i="1"/>
  <c r="AW146" i="1"/>
  <c r="AV146" i="1"/>
  <c r="AU146" i="1"/>
  <c r="AT146" i="1"/>
  <c r="AS146" i="1"/>
  <c r="AR146" i="1"/>
  <c r="AQ146" i="1"/>
  <c r="AP146" i="1"/>
  <c r="AO146" i="1"/>
  <c r="AN146" i="1"/>
  <c r="AM146" i="1"/>
  <c r="AM101" i="1"/>
  <c r="AL146" i="1"/>
  <c r="AL101" i="1"/>
  <c r="AK146" i="1"/>
  <c r="AJ146" i="1"/>
  <c r="AI146" i="1"/>
  <c r="AI101" i="1"/>
  <c r="AH146" i="1"/>
  <c r="AH101" i="1"/>
  <c r="AG146" i="1"/>
  <c r="AF146" i="1"/>
  <c r="AE146" i="1"/>
  <c r="AD146" i="1"/>
  <c r="AC146" i="1"/>
  <c r="AB146" i="1"/>
  <c r="AA146" i="1"/>
  <c r="AA101" i="1"/>
  <c r="Z146" i="1"/>
  <c r="Y146" i="1"/>
  <c r="X146" i="1"/>
  <c r="W146" i="1"/>
  <c r="V146" i="1"/>
  <c r="V101" i="1"/>
  <c r="U146" i="1"/>
  <c r="T146" i="1"/>
  <c r="S146" i="1"/>
  <c r="R146" i="1"/>
  <c r="R101" i="1"/>
  <c r="Q146" i="1"/>
  <c r="P146" i="1"/>
  <c r="O146" i="1"/>
  <c r="O101" i="1"/>
  <c r="N146" i="1"/>
  <c r="M146" i="1"/>
  <c r="L146" i="1"/>
  <c r="L101" i="1"/>
  <c r="K146" i="1"/>
  <c r="K101" i="1"/>
  <c r="J146" i="1"/>
  <c r="I146" i="1"/>
  <c r="H146" i="1"/>
  <c r="G146" i="1"/>
  <c r="G101" i="1"/>
  <c r="F146" i="1"/>
  <c r="F101" i="1"/>
  <c r="E146" i="1"/>
  <c r="D146" i="1"/>
  <c r="D101" i="1"/>
  <c r="BZ205" i="1"/>
  <c r="BZ196" i="1"/>
  <c r="F222" i="1"/>
  <c r="N222" i="1"/>
  <c r="V222" i="1"/>
  <c r="AD222" i="1"/>
  <c r="AL222" i="1"/>
  <c r="CN275" i="1"/>
  <c r="CN222" i="1"/>
  <c r="CN13" i="1"/>
  <c r="CN292" i="1"/>
  <c r="CN101" i="1"/>
  <c r="CN211" i="1"/>
  <c r="G275" i="1"/>
  <c r="O275" i="1"/>
  <c r="W275" i="1"/>
  <c r="AE275" i="1"/>
  <c r="AM275" i="1"/>
  <c r="AU275" i="1"/>
  <c r="BC275" i="1"/>
  <c r="BK275" i="1"/>
  <c r="BT275" i="1"/>
  <c r="J275" i="1"/>
  <c r="R275" i="1"/>
  <c r="Z275" i="1"/>
  <c r="AH275" i="1"/>
  <c r="AP275" i="1"/>
  <c r="AX275" i="1"/>
  <c r="BF275" i="1"/>
  <c r="BW275" i="1"/>
  <c r="CA205" i="1"/>
  <c r="CA196" i="1"/>
  <c r="D275" i="1"/>
  <c r="L275" i="1"/>
  <c r="T275" i="1"/>
  <c r="AB275" i="1"/>
  <c r="AJ275" i="1"/>
  <c r="AR275" i="1"/>
  <c r="AZ275" i="1"/>
  <c r="BH275" i="1"/>
  <c r="BQ275" i="1"/>
  <c r="BY275" i="1"/>
  <c r="J273" i="1"/>
  <c r="BO275" i="1"/>
  <c r="H275" i="1"/>
  <c r="P275" i="1"/>
  <c r="X275" i="1"/>
  <c r="AF275" i="1"/>
  <c r="AN275" i="1"/>
  <c r="AV275" i="1"/>
  <c r="BD275" i="1"/>
  <c r="BL275" i="1"/>
  <c r="BU275" i="1"/>
  <c r="K273" i="1"/>
  <c r="I275" i="1"/>
  <c r="Q275" i="1"/>
  <c r="Y275" i="1"/>
  <c r="AG275" i="1"/>
  <c r="AO275" i="1"/>
  <c r="AW275" i="1"/>
  <c r="BE275" i="1"/>
  <c r="BM275" i="1"/>
  <c r="BV275" i="1"/>
  <c r="AD273" i="1"/>
  <c r="E275" i="1"/>
  <c r="M275" i="1"/>
  <c r="U275" i="1"/>
  <c r="AC275" i="1"/>
  <c r="AK275" i="1"/>
  <c r="AS275" i="1"/>
  <c r="BA275" i="1"/>
  <c r="BI275" i="1"/>
  <c r="BR275" i="1"/>
  <c r="H273" i="1"/>
  <c r="AV273" i="1"/>
  <c r="F275" i="1"/>
  <c r="N275" i="1"/>
  <c r="V275" i="1"/>
  <c r="AD275" i="1"/>
  <c r="AL275" i="1"/>
  <c r="AT275" i="1"/>
  <c r="BB275" i="1"/>
  <c r="BJ275" i="1"/>
  <c r="BS275" i="1"/>
  <c r="I273" i="1"/>
  <c r="Q273" i="1"/>
  <c r="AZ273" i="1"/>
  <c r="E273" i="1"/>
  <c r="M273" i="1"/>
  <c r="AR273" i="1"/>
  <c r="D273" i="1"/>
  <c r="K275" i="1"/>
  <c r="S275" i="1"/>
  <c r="AA275" i="1"/>
  <c r="AI275" i="1"/>
  <c r="AQ275" i="1"/>
  <c r="AY275" i="1"/>
  <c r="BG275" i="1"/>
  <c r="BP275" i="1"/>
  <c r="BX275" i="1"/>
  <c r="F273" i="1"/>
  <c r="N273" i="1"/>
  <c r="L273" i="1"/>
  <c r="BQ273" i="1"/>
  <c r="G273" i="1"/>
  <c r="O273" i="1"/>
  <c r="AE273" i="1"/>
  <c r="AM273" i="1"/>
  <c r="BH273" i="1"/>
  <c r="AW273" i="1"/>
  <c r="AP273" i="1"/>
  <c r="AX273" i="1"/>
  <c r="AS273" i="1"/>
  <c r="BA273" i="1"/>
  <c r="AG273" i="1"/>
  <c r="AO273" i="1"/>
  <c r="AH273" i="1"/>
  <c r="AL273" i="1"/>
  <c r="X273" i="1"/>
  <c r="Y273" i="1"/>
  <c r="T273" i="1"/>
  <c r="AB273" i="1"/>
  <c r="AQ273" i="1"/>
  <c r="AY273" i="1"/>
  <c r="AT273" i="1"/>
  <c r="AU273" i="1"/>
  <c r="AI273" i="1"/>
  <c r="AJ273" i="1"/>
  <c r="AK273" i="1"/>
  <c r="AF273" i="1"/>
  <c r="AN273" i="1"/>
  <c r="R273" i="1"/>
  <c r="Z273" i="1"/>
  <c r="S273" i="1"/>
  <c r="AA273" i="1"/>
  <c r="AC273" i="1"/>
  <c r="V273" i="1"/>
  <c r="W273" i="1"/>
  <c r="U273" i="1"/>
  <c r="P273" i="1"/>
  <c r="J222" i="1"/>
  <c r="R222" i="1"/>
  <c r="Z222" i="1"/>
  <c r="AH222" i="1"/>
  <c r="CB292" i="1"/>
  <c r="AP222" i="1"/>
  <c r="AT222" i="1"/>
  <c r="AX222" i="1"/>
  <c r="BF222" i="1"/>
  <c r="BJ222" i="1"/>
  <c r="BS222" i="1"/>
  <c r="BW222" i="1"/>
  <c r="AE222" i="1"/>
  <c r="W211" i="1"/>
  <c r="AY211" i="1"/>
  <c r="F211" i="1"/>
  <c r="J211" i="1"/>
  <c r="N211" i="1"/>
  <c r="R211" i="1"/>
  <c r="V211" i="1"/>
  <c r="Z211" i="1"/>
  <c r="AD211" i="1"/>
  <c r="AH211" i="1"/>
  <c r="AL211" i="1"/>
  <c r="AP211" i="1"/>
  <c r="AT211" i="1"/>
  <c r="AX211" i="1"/>
  <c r="BF211" i="1"/>
  <c r="BJ211" i="1"/>
  <c r="BS211" i="1"/>
  <c r="BW211" i="1"/>
  <c r="BN237" i="1"/>
  <c r="BN205" i="1"/>
  <c r="BN146" i="1"/>
  <c r="BN223" i="1"/>
  <c r="BN196" i="1"/>
  <c r="BN213" i="1"/>
  <c r="BN227" i="1"/>
  <c r="BN246" i="1"/>
  <c r="BN241" i="1"/>
  <c r="BN218" i="1"/>
  <c r="D222" i="1"/>
  <c r="H222" i="1"/>
  <c r="L222" i="1"/>
  <c r="P222" i="1"/>
  <c r="T222" i="1"/>
  <c r="X222" i="1"/>
  <c r="AB222" i="1"/>
  <c r="AF222" i="1"/>
  <c r="AJ222" i="1"/>
  <c r="AN222" i="1"/>
  <c r="AR222" i="1"/>
  <c r="AV222" i="1"/>
  <c r="AZ222" i="1"/>
  <c r="BD222" i="1"/>
  <c r="BH222" i="1"/>
  <c r="BL222" i="1"/>
  <c r="BQ222" i="1"/>
  <c r="BU222" i="1"/>
  <c r="BY222" i="1"/>
  <c r="BN232" i="1"/>
  <c r="BG222" i="1"/>
  <c r="AB211" i="1"/>
  <c r="G211" i="1"/>
  <c r="K211" i="1"/>
  <c r="O211" i="1"/>
  <c r="S211" i="1"/>
  <c r="AA211" i="1"/>
  <c r="AE211" i="1"/>
  <c r="AI211" i="1"/>
  <c r="AM211" i="1"/>
  <c r="AQ211" i="1"/>
  <c r="AU211" i="1"/>
  <c r="BC211" i="1"/>
  <c r="BG211" i="1"/>
  <c r="BK211" i="1"/>
  <c r="AE101" i="1"/>
  <c r="AQ101" i="1"/>
  <c r="AU101" i="1"/>
  <c r="G222" i="1"/>
  <c r="AY222" i="1"/>
  <c r="BP211" i="1"/>
  <c r="BT211" i="1"/>
  <c r="BX211" i="1"/>
  <c r="U222" i="1"/>
  <c r="AK222" i="1"/>
  <c r="BO222" i="1"/>
  <c r="P211" i="1"/>
  <c r="T101" i="1"/>
  <c r="AB101" i="1"/>
  <c r="AJ101" i="1"/>
  <c r="AV101" i="1"/>
  <c r="AZ101" i="1"/>
  <c r="BH101" i="1"/>
  <c r="E222" i="1"/>
  <c r="BA222" i="1"/>
  <c r="BR222" i="1"/>
  <c r="BB222" i="1"/>
  <c r="BL211" i="1"/>
  <c r="S101" i="1"/>
  <c r="W101" i="1"/>
  <c r="AY101" i="1"/>
  <c r="BC101" i="1"/>
  <c r="BT101" i="1"/>
  <c r="BX101" i="1"/>
  <c r="BB211" i="1"/>
  <c r="BO211" i="1"/>
  <c r="K222" i="1"/>
  <c r="O222" i="1"/>
  <c r="S222" i="1"/>
  <c r="W222" i="1"/>
  <c r="AA222" i="1"/>
  <c r="AI222" i="1"/>
  <c r="AM222" i="1"/>
  <c r="AQ222" i="1"/>
  <c r="AU222" i="1"/>
  <c r="BC222" i="1"/>
  <c r="BK222" i="1"/>
  <c r="BP222" i="1"/>
  <c r="BT222" i="1"/>
  <c r="BX222" i="1"/>
  <c r="BU101" i="1"/>
  <c r="BQ101" i="1"/>
  <c r="BP101" i="1"/>
  <c r="BO101" i="1"/>
  <c r="BK101" i="1"/>
  <c r="BG101" i="1"/>
  <c r="BB101" i="1"/>
  <c r="H101" i="1"/>
  <c r="X101" i="1"/>
  <c r="AF101" i="1"/>
  <c r="AN101" i="1"/>
  <c r="AR101" i="1"/>
  <c r="BD101" i="1"/>
  <c r="BL101" i="1"/>
  <c r="BY101" i="1"/>
  <c r="E211" i="1"/>
  <c r="U211" i="1"/>
  <c r="AK211" i="1"/>
  <c r="BA211" i="1"/>
  <c r="BR211" i="1"/>
  <c r="H211" i="1"/>
  <c r="AJ211" i="1"/>
  <c r="AR211" i="1"/>
  <c r="AZ211" i="1"/>
  <c r="BD211" i="1"/>
  <c r="BU211" i="1"/>
  <c r="J101" i="1"/>
  <c r="N101" i="1"/>
  <c r="Z101" i="1"/>
  <c r="AD101" i="1"/>
  <c r="AP101" i="1"/>
  <c r="AT101" i="1"/>
  <c r="BF101" i="1"/>
  <c r="BJ101" i="1"/>
  <c r="BW101" i="1"/>
  <c r="D211" i="1"/>
  <c r="L211" i="1"/>
  <c r="T211" i="1"/>
  <c r="X211" i="1"/>
  <c r="AF211" i="1"/>
  <c r="AN211" i="1"/>
  <c r="AV211" i="1"/>
  <c r="BH211" i="1"/>
  <c r="BQ211" i="1"/>
  <c r="BY211" i="1"/>
  <c r="I211" i="1"/>
  <c r="M211" i="1"/>
  <c r="Q211" i="1"/>
  <c r="Y211" i="1"/>
  <c r="AC211" i="1"/>
  <c r="AG211" i="1"/>
  <c r="AO211" i="1"/>
  <c r="AS211" i="1"/>
  <c r="AW211" i="1"/>
  <c r="BE211" i="1"/>
  <c r="BI211" i="1"/>
  <c r="BM211" i="1"/>
  <c r="BV211" i="1"/>
  <c r="I222" i="1"/>
  <c r="M222" i="1"/>
  <c r="Q222" i="1"/>
  <c r="Y222" i="1"/>
  <c r="AC222" i="1"/>
  <c r="AG222" i="1"/>
  <c r="AO222" i="1"/>
  <c r="AS222" i="1"/>
  <c r="AW222" i="1"/>
  <c r="BE222" i="1"/>
  <c r="BI222" i="1"/>
  <c r="BM222" i="1"/>
  <c r="BV222" i="1"/>
  <c r="E101" i="1"/>
  <c r="I101" i="1"/>
  <c r="M101" i="1"/>
  <c r="Q101" i="1"/>
  <c r="U101" i="1"/>
  <c r="Y101" i="1"/>
  <c r="AG101" i="1"/>
  <c r="AK101" i="1"/>
  <c r="AO101" i="1"/>
  <c r="AS101" i="1"/>
  <c r="AW101" i="1"/>
  <c r="BA101" i="1"/>
  <c r="BE101" i="1"/>
  <c r="BI101" i="1"/>
  <c r="BM101" i="1"/>
  <c r="BR101" i="1"/>
  <c r="BV101" i="1"/>
  <c r="BZ241" i="1"/>
  <c r="CA241" i="1"/>
  <c r="BZ246" i="1"/>
  <c r="DH247" i="1"/>
  <c r="CA246" i="1"/>
  <c r="BN275" i="1"/>
  <c r="BN222" i="1"/>
  <c r="BN211" i="1"/>
  <c r="BN101" i="1"/>
  <c r="BZ255" i="1"/>
  <c r="BZ252" i="1"/>
  <c r="DH256" i="1"/>
  <c r="DH248" i="1"/>
  <c r="DH245" i="1"/>
  <c r="DH243" i="1"/>
  <c r="BZ227" i="1"/>
  <c r="BZ223" i="1"/>
  <c r="BZ218" i="1"/>
  <c r="BZ213" i="1"/>
  <c r="CA213" i="1"/>
  <c r="CA218" i="1"/>
  <c r="CA223" i="1"/>
  <c r="CA227" i="1"/>
  <c r="BZ275" i="1"/>
  <c r="BZ237" i="1"/>
  <c r="BZ232" i="1"/>
  <c r="BZ222" i="1"/>
  <c r="BZ211" i="1"/>
  <c r="BZ190" i="1"/>
  <c r="BY60" i="1"/>
  <c r="BY192" i="1"/>
  <c r="BX60" i="1"/>
  <c r="BX192" i="1"/>
  <c r="BW60" i="1"/>
  <c r="BW192" i="1"/>
  <c r="BV60" i="1"/>
  <c r="BV192" i="1"/>
  <c r="BU60" i="1"/>
  <c r="BU192" i="1"/>
  <c r="BT60" i="1"/>
  <c r="BT192" i="1"/>
  <c r="BS60" i="1"/>
  <c r="BS192" i="1"/>
  <c r="BR60" i="1"/>
  <c r="BR192" i="1"/>
  <c r="BQ60" i="1"/>
  <c r="BQ192" i="1"/>
  <c r="BP60" i="1"/>
  <c r="BP192" i="1"/>
  <c r="BO60" i="1"/>
  <c r="BM60" i="1"/>
  <c r="BM192" i="1"/>
  <c r="BL60" i="1"/>
  <c r="BL192" i="1"/>
  <c r="BK60" i="1"/>
  <c r="BK192" i="1"/>
  <c r="BJ60" i="1"/>
  <c r="BJ192" i="1"/>
  <c r="BI60" i="1"/>
  <c r="BI192" i="1"/>
  <c r="BH60" i="1"/>
  <c r="BH192" i="1"/>
  <c r="BG60" i="1"/>
  <c r="BG192" i="1"/>
  <c r="BF60" i="1"/>
  <c r="BF192" i="1"/>
  <c r="BE60" i="1"/>
  <c r="BE192" i="1"/>
  <c r="BD60" i="1"/>
  <c r="BD192" i="1"/>
  <c r="BC60" i="1"/>
  <c r="BC192" i="1"/>
  <c r="BB60" i="1"/>
  <c r="BA60" i="1"/>
  <c r="BA192" i="1"/>
  <c r="AZ60" i="1"/>
  <c r="AZ192" i="1"/>
  <c r="AY60" i="1"/>
  <c r="AY192" i="1"/>
  <c r="AX60" i="1"/>
  <c r="AX192" i="1"/>
  <c r="AW60" i="1"/>
  <c r="AW192" i="1"/>
  <c r="AV60" i="1"/>
  <c r="AV192" i="1"/>
  <c r="AU60" i="1"/>
  <c r="AU192" i="1"/>
  <c r="AT60" i="1"/>
  <c r="AT192" i="1"/>
  <c r="AS60" i="1"/>
  <c r="AS192" i="1"/>
  <c r="AR60" i="1"/>
  <c r="AR192" i="1"/>
  <c r="AQ60" i="1"/>
  <c r="AQ192" i="1"/>
  <c r="AP60" i="1"/>
  <c r="AP192" i="1"/>
  <c r="AO60" i="1"/>
  <c r="AO192" i="1"/>
  <c r="AN60" i="1"/>
  <c r="AN192" i="1"/>
  <c r="AM60" i="1"/>
  <c r="AM192" i="1"/>
  <c r="AL60" i="1"/>
  <c r="AL192" i="1"/>
  <c r="AK60" i="1"/>
  <c r="AK192" i="1"/>
  <c r="AJ60" i="1"/>
  <c r="AJ192" i="1"/>
  <c r="AI60" i="1"/>
  <c r="AI192" i="1"/>
  <c r="AH60" i="1"/>
  <c r="AH192" i="1"/>
  <c r="AG60" i="1"/>
  <c r="AG192" i="1"/>
  <c r="AF60" i="1"/>
  <c r="AF192" i="1"/>
  <c r="AE60" i="1"/>
  <c r="AE192" i="1"/>
  <c r="AD60" i="1"/>
  <c r="AD192" i="1"/>
  <c r="AC60" i="1"/>
  <c r="AC192" i="1"/>
  <c r="AB60" i="1"/>
  <c r="AB192" i="1"/>
  <c r="AA60" i="1"/>
  <c r="AA192" i="1"/>
  <c r="Z60" i="1"/>
  <c r="Z192" i="1"/>
  <c r="Y60" i="1"/>
  <c r="Y192" i="1"/>
  <c r="X60" i="1"/>
  <c r="X192" i="1"/>
  <c r="W60" i="1"/>
  <c r="W192" i="1"/>
  <c r="V60" i="1"/>
  <c r="V192" i="1"/>
  <c r="U60" i="1"/>
  <c r="U192" i="1"/>
  <c r="T60" i="1"/>
  <c r="T192" i="1"/>
  <c r="S60" i="1"/>
  <c r="S192" i="1"/>
  <c r="R60" i="1"/>
  <c r="R192" i="1"/>
  <c r="Q60" i="1"/>
  <c r="Q192" i="1"/>
  <c r="P60" i="1"/>
  <c r="P192" i="1"/>
  <c r="O60" i="1"/>
  <c r="O192" i="1"/>
  <c r="N60" i="1"/>
  <c r="N192" i="1"/>
  <c r="M60" i="1"/>
  <c r="M192" i="1"/>
  <c r="L60" i="1"/>
  <c r="L192" i="1"/>
  <c r="K60" i="1"/>
  <c r="K192" i="1"/>
  <c r="J60" i="1"/>
  <c r="J192" i="1"/>
  <c r="I60" i="1"/>
  <c r="I192" i="1"/>
  <c r="H60" i="1"/>
  <c r="H192" i="1"/>
  <c r="G60" i="1"/>
  <c r="G192" i="1"/>
  <c r="F60" i="1"/>
  <c r="F192" i="1"/>
  <c r="E60" i="1"/>
  <c r="E192" i="1"/>
  <c r="D60" i="1"/>
  <c r="D192" i="1"/>
  <c r="BZ60" i="1"/>
  <c r="BZ146" i="1"/>
  <c r="CA211" i="1"/>
  <c r="CA222" i="1"/>
  <c r="CA237" i="1"/>
  <c r="CA146" i="1"/>
  <c r="CA60" i="1"/>
  <c r="CA275" i="1"/>
  <c r="CA232" i="1"/>
  <c r="BN60" i="1"/>
  <c r="BN192" i="1"/>
  <c r="BO192" i="1"/>
  <c r="BB192" i="1"/>
  <c r="E190" i="1"/>
  <c r="E13" i="1"/>
  <c r="I190" i="1"/>
  <c r="I13" i="1"/>
  <c r="M190" i="1"/>
  <c r="M13" i="1"/>
  <c r="R13" i="1"/>
  <c r="R190" i="1"/>
  <c r="V190" i="1"/>
  <c r="V13" i="1"/>
  <c r="Z13" i="1"/>
  <c r="Z190" i="1"/>
  <c r="AE13" i="1"/>
  <c r="AE190" i="1"/>
  <c r="AI190" i="1"/>
  <c r="AI13" i="1"/>
  <c r="AM190" i="1"/>
  <c r="AM13" i="1"/>
  <c r="AQ190" i="1"/>
  <c r="AQ13" i="1"/>
  <c r="AU13" i="1"/>
  <c r="AU190" i="1"/>
  <c r="BP190" i="1"/>
  <c r="BP13" i="1"/>
  <c r="BP292" i="1"/>
  <c r="BX13" i="1"/>
  <c r="BX292" i="1"/>
  <c r="BX190" i="1"/>
  <c r="F190" i="1"/>
  <c r="F13" i="1"/>
  <c r="N190" i="1"/>
  <c r="N13" i="1"/>
  <c r="W190" i="1"/>
  <c r="W13" i="1"/>
  <c r="AF190" i="1"/>
  <c r="AF13" i="1"/>
  <c r="AN13" i="1"/>
  <c r="AN190" i="1"/>
  <c r="AV13" i="1"/>
  <c r="AV190" i="1"/>
  <c r="BD190" i="1"/>
  <c r="BD13" i="1"/>
  <c r="BL190" i="1"/>
  <c r="BL13" i="1"/>
  <c r="BY13" i="1"/>
  <c r="BY292" i="1"/>
  <c r="BY190" i="1"/>
  <c r="G190" i="1"/>
  <c r="G13" i="1"/>
  <c r="K190" i="1"/>
  <c r="K13" i="1"/>
  <c r="O13" i="1"/>
  <c r="O190" i="1"/>
  <c r="T13" i="1"/>
  <c r="T190" i="1"/>
  <c r="X13" i="1"/>
  <c r="X190" i="1"/>
  <c r="AB13" i="1"/>
  <c r="AB190" i="1"/>
  <c r="AG190" i="1"/>
  <c r="AG13" i="1"/>
  <c r="AK190" i="1"/>
  <c r="AK13" i="1"/>
  <c r="AO190" i="1"/>
  <c r="AO13" i="1"/>
  <c r="AS190" i="1"/>
  <c r="AS13" i="1"/>
  <c r="AW190" i="1"/>
  <c r="AW13" i="1"/>
  <c r="BA190" i="1"/>
  <c r="BA13" i="1"/>
  <c r="BE190" i="1"/>
  <c r="BE13" i="1"/>
  <c r="BI190" i="1"/>
  <c r="BI13" i="1"/>
  <c r="BM190" i="1"/>
  <c r="BM13" i="1"/>
  <c r="BR190" i="1"/>
  <c r="BR13" i="1"/>
  <c r="BR292" i="1"/>
  <c r="BV190" i="1"/>
  <c r="BV13" i="1"/>
  <c r="BV292" i="1"/>
  <c r="AY190" i="1"/>
  <c r="AY13" i="1"/>
  <c r="BC13" i="1"/>
  <c r="BC190" i="1"/>
  <c r="BG190" i="1"/>
  <c r="BG13" i="1"/>
  <c r="BK13" i="1"/>
  <c r="BK190" i="1"/>
  <c r="BT190" i="1"/>
  <c r="BT13" i="1"/>
  <c r="BT292" i="1"/>
  <c r="J13" i="1"/>
  <c r="J190" i="1"/>
  <c r="S190" i="1"/>
  <c r="S13" i="1"/>
  <c r="AA190" i="1"/>
  <c r="AA13" i="1"/>
  <c r="AJ13" i="1"/>
  <c r="AJ190" i="1"/>
  <c r="AR13" i="1"/>
  <c r="AR190" i="1"/>
  <c r="AZ13" i="1"/>
  <c r="AZ190" i="1"/>
  <c r="BH13" i="1"/>
  <c r="BH190" i="1"/>
  <c r="BQ13" i="1"/>
  <c r="BQ292" i="1"/>
  <c r="BQ190" i="1"/>
  <c r="BU190" i="1"/>
  <c r="BU13" i="1"/>
  <c r="BU292" i="1"/>
  <c r="D13" i="1"/>
  <c r="D190" i="1"/>
  <c r="H13" i="1"/>
  <c r="H190" i="1"/>
  <c r="L13" i="1"/>
  <c r="L190" i="1"/>
  <c r="Q190" i="1"/>
  <c r="Q13" i="1"/>
  <c r="U190" i="1"/>
  <c r="U13" i="1"/>
  <c r="Y190" i="1"/>
  <c r="Y13" i="1"/>
  <c r="AD190" i="1"/>
  <c r="AD13" i="1"/>
  <c r="AH190" i="1"/>
  <c r="AH13" i="1"/>
  <c r="AL190" i="1"/>
  <c r="AL13" i="1"/>
  <c r="AP190" i="1"/>
  <c r="AP13" i="1"/>
  <c r="AT190" i="1"/>
  <c r="AT13" i="1"/>
  <c r="AX190" i="1"/>
  <c r="AX13" i="1"/>
  <c r="BB190" i="1"/>
  <c r="BB13" i="1"/>
  <c r="BF190" i="1"/>
  <c r="BF13" i="1"/>
  <c r="BJ190" i="1"/>
  <c r="BJ13" i="1"/>
  <c r="BO13" i="1"/>
  <c r="BO190" i="1"/>
  <c r="BS190" i="1"/>
  <c r="BS13" i="1"/>
  <c r="BS292" i="1"/>
  <c r="BW13" i="1"/>
  <c r="BW190" i="1"/>
  <c r="BZ192" i="1"/>
  <c r="BZ101" i="1"/>
  <c r="BZ13" i="1"/>
  <c r="BZ292" i="1"/>
  <c r="BW292" i="1"/>
  <c r="CA13" i="1"/>
  <c r="CA292" i="1"/>
  <c r="DH101" i="1"/>
  <c r="CA101" i="1"/>
  <c r="CA192" i="1"/>
  <c r="BO292" i="1"/>
  <c r="BN13" i="1"/>
  <c r="AC103" i="1"/>
  <c r="AC104" i="1"/>
  <c r="AC105" i="1"/>
  <c r="AC106" i="1"/>
  <c r="AC107" i="1"/>
  <c r="AC108" i="1"/>
  <c r="AC111" i="1"/>
  <c r="AC115" i="1"/>
  <c r="AC117" i="1"/>
  <c r="AC109" i="1"/>
  <c r="AC138" i="1"/>
  <c r="AC139" i="1"/>
  <c r="AC140" i="1"/>
  <c r="AC141" i="1"/>
  <c r="AC120" i="1"/>
  <c r="AC123" i="1"/>
  <c r="AC121" i="1"/>
  <c r="AC125" i="1"/>
  <c r="P104" i="1"/>
  <c r="P105" i="1"/>
  <c r="P106" i="1"/>
  <c r="P107" i="1"/>
  <c r="P108" i="1"/>
  <c r="P111" i="1"/>
  <c r="P115" i="1"/>
  <c r="P117" i="1"/>
  <c r="P109" i="1"/>
  <c r="P138" i="1"/>
  <c r="P139" i="1"/>
  <c r="P140" i="1"/>
  <c r="P141" i="1"/>
  <c r="P120" i="1"/>
  <c r="P123" i="1"/>
  <c r="P121" i="1"/>
  <c r="P125" i="1"/>
  <c r="P103" i="1"/>
  <c r="AC38" i="1"/>
  <c r="AC34" i="1"/>
  <c r="AC36" i="1"/>
  <c r="AC33" i="1"/>
  <c r="AC54" i="1"/>
  <c r="AC53" i="1"/>
  <c r="AC52" i="1"/>
  <c r="AC51" i="1"/>
  <c r="AC22" i="1"/>
  <c r="AC30" i="1"/>
  <c r="AC21" i="1"/>
  <c r="AC20" i="1"/>
  <c r="AC19" i="1"/>
  <c r="AC18" i="1"/>
  <c r="AC17" i="1"/>
  <c r="AC16" i="1"/>
  <c r="P17" i="1"/>
  <c r="P18" i="1"/>
  <c r="P19" i="1"/>
  <c r="P20" i="1"/>
  <c r="P21" i="1"/>
  <c r="P28" i="1"/>
  <c r="P30" i="1"/>
  <c r="P22" i="1"/>
  <c r="P51" i="1"/>
  <c r="P52" i="1"/>
  <c r="P53" i="1"/>
  <c r="P54" i="1"/>
  <c r="P33" i="1"/>
  <c r="P36" i="1"/>
  <c r="P34" i="1"/>
  <c r="P38" i="1"/>
  <c r="P16" i="1"/>
  <c r="AC15" i="1"/>
  <c r="AC102" i="1"/>
  <c r="AC101" i="1"/>
  <c r="P102" i="1"/>
  <c r="P101" i="1"/>
  <c r="P15" i="1"/>
  <c r="AC190" i="1"/>
  <c r="AC13" i="1"/>
  <c r="P190" i="1"/>
  <c r="P13" i="1"/>
  <c r="DH236" i="1"/>
  <c r="DH230" i="1"/>
  <c r="DH228" i="1"/>
  <c r="DH226" i="1"/>
  <c r="DH221" i="1"/>
  <c r="DH220" i="1"/>
  <c r="DH219" i="1"/>
  <c r="DH218" i="1"/>
  <c r="DH216" i="1"/>
  <c r="DH214" i="1"/>
  <c r="DH213" i="1"/>
  <c r="DH198" i="1"/>
  <c r="DH202" i="1"/>
  <c r="DH200" i="1"/>
  <c r="DH206" i="1"/>
  <c r="DH103" i="1"/>
  <c r="DH104" i="1"/>
  <c r="DH105" i="1"/>
  <c r="DH106" i="1"/>
  <c r="DH107" i="1"/>
  <c r="DH117" i="1"/>
  <c r="DH125" i="1"/>
  <c r="DH138" i="1"/>
  <c r="DH147" i="1"/>
  <c r="DH148" i="1"/>
  <c r="DH149" i="1"/>
  <c r="DH160" i="1"/>
  <c r="DH63" i="1"/>
  <c r="DH62" i="1"/>
  <c r="DH61" i="1"/>
  <c r="DH102" i="1"/>
  <c r="DH146" i="1"/>
  <c r="DH74" i="1"/>
  <c r="DH15" i="1"/>
  <c r="DH38" i="1"/>
  <c r="DH19" i="1"/>
  <c r="DH17" i="1"/>
  <c r="DH30" i="1"/>
  <c r="DH20" i="1"/>
  <c r="DH18" i="1"/>
  <c r="DH16" i="1"/>
  <c r="CY290" i="1"/>
  <c r="CY192" i="1"/>
  <c r="CY292" i="1"/>
  <c r="DH13" i="1"/>
  <c r="DG223" i="1"/>
  <c r="DH223" i="1"/>
  <c r="DD211" i="1"/>
  <c r="DG211" i="1"/>
  <c r="DH211" i="1"/>
  <c r="DG246" i="1" l="1"/>
  <c r="DH246" i="1" s="1"/>
  <c r="DG241" i="1"/>
  <c r="DH241" i="1" s="1"/>
  <c r="DC273" i="1"/>
  <c r="CU273" i="1"/>
  <c r="CS273" i="1"/>
  <c r="CY273" i="1"/>
  <c r="CG273" i="1"/>
  <c r="BX273" i="1"/>
  <c r="BY273" i="1"/>
  <c r="BR273" i="1"/>
  <c r="BP273" i="1"/>
  <c r="BS273" i="1"/>
  <c r="BZ273" i="1"/>
  <c r="BN255" i="1"/>
  <c r="BF273" i="1"/>
  <c r="CO273" i="1"/>
  <c r="DE252" i="1"/>
  <c r="BN252" i="1"/>
  <c r="DA252" i="1"/>
  <c r="DA273" i="1" s="1"/>
  <c r="CA252" i="1"/>
  <c r="CA273" i="1" s="1"/>
  <c r="CT273" i="1"/>
  <c r="BO273" i="1"/>
  <c r="CN252" i="1"/>
  <c r="CN273" i="1" s="1"/>
  <c r="DD273" i="1"/>
  <c r="DG259" i="1"/>
  <c r="DH259" i="1" s="1"/>
  <c r="BN273" i="1" l="1"/>
</calcChain>
</file>

<file path=xl/comments1.xml><?xml version="1.0" encoding="utf-8"?>
<comments xmlns="http://schemas.openxmlformats.org/spreadsheetml/2006/main">
  <authors>
    <author>Llanos Marcos</author>
  </authors>
  <commentList>
    <comment ref="BE187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por el mes actual</t>
        </r>
      </text>
    </comment>
    <comment ref="BF187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por el mes actual</t>
        </r>
      </text>
    </comment>
    <comment ref="BE189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si corresponde</t>
        </r>
      </text>
    </comment>
    <comment ref="BF189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si corresponde</t>
        </r>
      </text>
    </comment>
    <comment ref="BE191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Actualizar si corresponde con Tabla de Cotizaciones del BCB</t>
        </r>
      </text>
    </comment>
    <comment ref="BF191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Actualizar si corresponde con Tabla de Cotizaciones del BCB</t>
        </r>
      </text>
    </comment>
    <comment ref="BE212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Fechas</t>
        </r>
      </text>
    </comment>
    <comment ref="BF212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Fechas</t>
        </r>
      </text>
    </comment>
  </commentList>
</comments>
</file>

<file path=xl/sharedStrings.xml><?xml version="1.0" encoding="utf-8"?>
<sst xmlns="http://schemas.openxmlformats.org/spreadsheetml/2006/main" count="788" uniqueCount="228">
  <si>
    <t>REPORTE ESTADÍSTICO MENSUAL DE OPERACIONES DEL SISTEMA DE PAGOS NACIONAL</t>
  </si>
  <si>
    <t>RESUMEN DE OPERACIONES</t>
  </si>
  <si>
    <t>Ene</t>
  </si>
  <si>
    <t>Feb</t>
  </si>
  <si>
    <t>Mar</t>
  </si>
  <si>
    <t>Abr</t>
  </si>
  <si>
    <t>May</t>
  </si>
  <si>
    <t>Jun</t>
  </si>
  <si>
    <t>E01</t>
  </si>
  <si>
    <t>E02</t>
  </si>
  <si>
    <t>Posición deudora-EDV</t>
  </si>
  <si>
    <t>E03</t>
  </si>
  <si>
    <t>Posición acreedora-EDV</t>
  </si>
  <si>
    <t>E04</t>
  </si>
  <si>
    <t>E05</t>
  </si>
  <si>
    <t>E06</t>
  </si>
  <si>
    <t>Transferencia a cuentas propias</t>
  </si>
  <si>
    <t>E17</t>
  </si>
  <si>
    <t>Pago posición deudora-ACCL</t>
  </si>
  <si>
    <t>E08</t>
  </si>
  <si>
    <t>Pago  posición acreedora-ACCL</t>
  </si>
  <si>
    <t>F01</t>
  </si>
  <si>
    <t>Depósitos de Fondos en Custodia</t>
  </si>
  <si>
    <t>F02</t>
  </si>
  <si>
    <t>Provisión Fondos en Custodia</t>
  </si>
  <si>
    <t>F03</t>
  </si>
  <si>
    <t>E11</t>
  </si>
  <si>
    <t>Reversión de Fondos en Custodia</t>
  </si>
  <si>
    <t>E20</t>
  </si>
  <si>
    <t>Cancelación créditos liquidez</t>
  </si>
  <si>
    <t>E21</t>
  </si>
  <si>
    <t>Créditos intradiarios</t>
  </si>
  <si>
    <t>E30</t>
  </si>
  <si>
    <t xml:space="preserve"> MN </t>
  </si>
  <si>
    <t xml:space="preserve"> ME</t>
  </si>
  <si>
    <t>UFV</t>
  </si>
  <si>
    <t>Documento Privado</t>
  </si>
  <si>
    <t>Documento Público</t>
  </si>
  <si>
    <t>Cheques de Gerencia</t>
  </si>
  <si>
    <t>ME</t>
  </si>
  <si>
    <t xml:space="preserve">MVDOL </t>
  </si>
  <si>
    <t xml:space="preserve">MN </t>
  </si>
  <si>
    <t>F04</t>
  </si>
  <si>
    <t>Jul</t>
  </si>
  <si>
    <t>Ago</t>
  </si>
  <si>
    <t>Sep</t>
  </si>
  <si>
    <t>3. Cámara de Compensación de Cheques  (CCC)</t>
  </si>
  <si>
    <t xml:space="preserve">                                 MES</t>
  </si>
  <si>
    <t>Confirmación de Retiro de Fdos en Custodia</t>
  </si>
  <si>
    <t>(En millones de Bolivianos)</t>
  </si>
  <si>
    <t xml:space="preserve">Valor de las operaciones ME </t>
  </si>
  <si>
    <t xml:space="preserve">Valor de las operaciones UFV </t>
  </si>
  <si>
    <t>Valor Promedio Transacciones MN</t>
  </si>
  <si>
    <t>Valor Promedio Transacciones ME</t>
  </si>
  <si>
    <t>Valor de las operaciones MN</t>
  </si>
  <si>
    <t>Valor de las operaciones ME</t>
  </si>
  <si>
    <t>Valor de las operaciones UFV</t>
  </si>
  <si>
    <t>Valor de las operaciones MVDOL</t>
  </si>
  <si>
    <t xml:space="preserve">Valor de operaciones MN   </t>
  </si>
  <si>
    <t xml:space="preserve">Valor de operaciones ME </t>
  </si>
  <si>
    <t>Valor de operaciones MN</t>
  </si>
  <si>
    <t>Valor de operaciones ME</t>
  </si>
  <si>
    <t>(En Bolivianos)</t>
  </si>
  <si>
    <t>Confirmación de Retiro de Fdos en custodia</t>
  </si>
  <si>
    <t xml:space="preserve">Valor de las operaciones MN </t>
  </si>
  <si>
    <t>Oct</t>
  </si>
  <si>
    <t>Nov</t>
  </si>
  <si>
    <t>Dic</t>
  </si>
  <si>
    <t xml:space="preserve">                Gerencia de Entidades Financieras</t>
  </si>
  <si>
    <t>Acumulado en el año 2009</t>
  </si>
  <si>
    <t>Acumulado en el año 2010</t>
  </si>
  <si>
    <t>Número de operaciones MN</t>
  </si>
  <si>
    <t>Número de operaciones ME</t>
  </si>
  <si>
    <t>Número de operaciones MVDOL</t>
  </si>
  <si>
    <t>Número de operaciones UFV</t>
  </si>
  <si>
    <t>Promedio 
2010</t>
  </si>
  <si>
    <t>Promedio 
2009</t>
  </si>
  <si>
    <t>Valor Promedio Transacciones MN y UFV</t>
  </si>
  <si>
    <t>Valor Promedio Transacciones ME y MVDOL</t>
  </si>
  <si>
    <t>2012.02</t>
  </si>
  <si>
    <t>Cifras acumuladas</t>
  </si>
  <si>
    <t>Var %</t>
  </si>
  <si>
    <t>2012.03</t>
  </si>
  <si>
    <t>2012.04</t>
  </si>
  <si>
    <t>2012.05</t>
  </si>
  <si>
    <t>2012.07</t>
  </si>
  <si>
    <t>T01</t>
  </si>
  <si>
    <t>Transferencia de fondos a la CUT –Tes.Dire.</t>
  </si>
  <si>
    <t>2012.08</t>
  </si>
  <si>
    <t>2012.09</t>
  </si>
  <si>
    <t>2012.10</t>
  </si>
  <si>
    <t>2012.11</t>
  </si>
  <si>
    <t>2012.12</t>
  </si>
  <si>
    <t>2013.01</t>
  </si>
  <si>
    <t>2013.02</t>
  </si>
  <si>
    <t>2013.03</t>
  </si>
  <si>
    <t>2013.04</t>
  </si>
  <si>
    <t>2013.05</t>
  </si>
  <si>
    <t>2013.06</t>
  </si>
  <si>
    <t>2013.07</t>
  </si>
  <si>
    <t>2013.08</t>
  </si>
  <si>
    <t>2013.09</t>
  </si>
  <si>
    <t>2013.10</t>
  </si>
  <si>
    <t>E31</t>
  </si>
  <si>
    <t>Retiro de efectivo en Tesorería del BCB</t>
  </si>
  <si>
    <t>2013.11</t>
  </si>
  <si>
    <t>2013.12</t>
  </si>
  <si>
    <t xml:space="preserve">                Subgerencia de Sistema de Pagos y Servicios Financieros</t>
  </si>
  <si>
    <t xml:space="preserve">                Departamento de Vigilancia de Sistema de Pagos</t>
  </si>
  <si>
    <t>2. Sistema de Liquidación de Títulos Desmaterializados  (EDV)</t>
  </si>
  <si>
    <t>4. Cámara de Compensación de Órdenes Electrónicas de Transferencia de Fondos (ACH)</t>
  </si>
  <si>
    <t>TOTAL VALOR OPERACIONES</t>
  </si>
  <si>
    <t>2014.01</t>
  </si>
  <si>
    <t>2012.06</t>
  </si>
  <si>
    <t>2012.01</t>
  </si>
  <si>
    <t>TOTAL NÚMERO OPERACIONES</t>
  </si>
  <si>
    <t>2014.02</t>
  </si>
  <si>
    <t>2014.03</t>
  </si>
  <si>
    <t>2014.04</t>
  </si>
  <si>
    <t>2014.05</t>
  </si>
  <si>
    <t>2014.06</t>
  </si>
  <si>
    <t>2014.07</t>
  </si>
  <si>
    <t>2014.08</t>
  </si>
  <si>
    <t>E15</t>
  </si>
  <si>
    <t>Pago de préstamo interbancario</t>
  </si>
  <si>
    <t>Transferencias por recaudaciones tributarias IDH</t>
  </si>
  <si>
    <t>E32</t>
  </si>
  <si>
    <t>E33</t>
  </si>
  <si>
    <t>E35</t>
  </si>
  <si>
    <t>Compra cartera de créditos entidades financieras</t>
  </si>
  <si>
    <t>Transferencias a beneficiarios por liquidación de valores</t>
  </si>
  <si>
    <t xml:space="preserve">Valor promedio Transacciones SIPAV-LIP </t>
  </si>
  <si>
    <t>Préstamos interbancarios</t>
  </si>
  <si>
    <t>Otras Transferencias c/glosa</t>
  </si>
  <si>
    <t>Transf. Tributarias</t>
  </si>
  <si>
    <t>Transf Aduaneras</t>
  </si>
  <si>
    <t>E23</t>
  </si>
  <si>
    <t>Créditos de liq Tramo I</t>
  </si>
  <si>
    <t>Transferencia de fondos c/glosa no clasificada</t>
  </si>
  <si>
    <t>EDV VALOR</t>
  </si>
  <si>
    <t>ACCL</t>
  </si>
  <si>
    <t>INTERBANC</t>
  </si>
  <si>
    <t>R. TRIB.</t>
  </si>
  <si>
    <t>R. ADUAN</t>
  </si>
  <si>
    <t>F. CUSTODIA</t>
  </si>
  <si>
    <t>C. PROPÍAS</t>
  </si>
  <si>
    <t>CRED.LIQ.</t>
  </si>
  <si>
    <t>CUT</t>
  </si>
  <si>
    <t>E13</t>
  </si>
  <si>
    <t>M04T</t>
  </si>
  <si>
    <t>E12</t>
  </si>
  <si>
    <t>E14</t>
  </si>
  <si>
    <t>T02</t>
  </si>
  <si>
    <t>Pago de posición multilateral neta acreedora ATC</t>
  </si>
  <si>
    <t>Pago de posición multilateral neta deudora ATC</t>
  </si>
  <si>
    <t>Incremento límite de posisión multilateral neta deudora ATC</t>
  </si>
  <si>
    <t>Pago de posición multilateral neta deudora no cubierta ATC</t>
  </si>
  <si>
    <t>Transferencia saldos de cuentas sin movimiento Art. 1308</t>
  </si>
  <si>
    <t>Tarjetas de débito</t>
  </si>
  <si>
    <t>Tarjetas de crédito</t>
  </si>
  <si>
    <t>Valor de operaciones tarjetas débito</t>
  </si>
  <si>
    <t>Valor de operaciones tarjetas de crédito</t>
  </si>
  <si>
    <t>Valor de operaciones</t>
  </si>
  <si>
    <t>ATC</t>
  </si>
  <si>
    <t>E19</t>
  </si>
  <si>
    <t>Transferencia entre otras cuentas operativas</t>
  </si>
  <si>
    <t>E18</t>
  </si>
  <si>
    <t>Transferencia del sistema financiero por cuenta de terceros a la CUT</t>
  </si>
  <si>
    <t>Total 2013</t>
  </si>
  <si>
    <t>Transferencia de Fondos a la CUT</t>
  </si>
  <si>
    <t>Otorgación y cancelación de créditos de liquidez</t>
  </si>
  <si>
    <t>Tranferencias bancarias a cuentas propias</t>
  </si>
  <si>
    <t>Transferencias aduaneras</t>
  </si>
  <si>
    <t>Fondos de efectivo en custodia</t>
  </si>
  <si>
    <t xml:space="preserve">Transferencias tributarias </t>
  </si>
  <si>
    <t>Liquidación títulos desmaterializados - EDV*</t>
  </si>
  <si>
    <t xml:space="preserve">Transferencias interbancarias </t>
  </si>
  <si>
    <t>Liquidación pagos con cheques y órdenes electrónicas - CCC y ACH*</t>
  </si>
  <si>
    <t>Liquidación pagos ATC*</t>
  </si>
  <si>
    <t>E16</t>
  </si>
  <si>
    <t>E36</t>
  </si>
  <si>
    <t>E37</t>
  </si>
  <si>
    <t>Pago de posición multilateral neta deudora LINKSER</t>
  </si>
  <si>
    <t>Pago de posición multilateral neta acreedora LINKSER</t>
  </si>
  <si>
    <t>E46</t>
  </si>
  <si>
    <t>Liquidación pagos Linkser*</t>
  </si>
  <si>
    <t>Transferencias a cuentas de clientes del Sistema Financiero</t>
  </si>
  <si>
    <t>M05T</t>
  </si>
  <si>
    <t>Pago de PMND no cubierta por LINKSER</t>
  </si>
  <si>
    <t>(1) A partir de 08.09.2014, con la implementación del LIP se cambia la clasificación de las operaciones: diferente denominación para E01 y E30 y se incorporan nuevas operaciones</t>
  </si>
  <si>
    <t>E38</t>
  </si>
  <si>
    <t>Incremento límite de posisión multilateral neta deudora LINKSER</t>
  </si>
  <si>
    <t xml:space="preserve">Valor Promedio de Transacciones Bajo Valor (CCC + ACH + Tarjetas + Billetera Móvil+ SERVIRED) </t>
  </si>
  <si>
    <t>(2) Incluye las operaciones de ATC, LINKSER y PRODEM</t>
  </si>
  <si>
    <t>5. Tarjetas (2) (3)</t>
  </si>
  <si>
    <t>6. Billetera Movil (4)</t>
  </si>
  <si>
    <t>7. SERVIRED (5)</t>
  </si>
  <si>
    <t>(3) Hasta la gestión 2011 se toman las operaciones de ATC y PRODEM. A partir de la gestión 2012 se incluye LINKSER.</t>
  </si>
  <si>
    <t>(4) A partir de 01.07.2015 se incorporan el Banco de Crédito (BCP) y el Banco Nacional de Bolivia (BNB) a la Billetera Móvil.</t>
  </si>
  <si>
    <t>(5) SERVIRED es una empresa que procesa las Órdenes Electrónicas de Transferencia de Fondos de las Cooperativas de Ahorro y Crédito desde cualquier agencia y brinda el servicio de giros nacionales.</t>
  </si>
  <si>
    <t>Total 2014</t>
  </si>
  <si>
    <t>E24</t>
  </si>
  <si>
    <t>Créditos de liquidez Tramo I</t>
  </si>
  <si>
    <t>E78</t>
  </si>
  <si>
    <t>Transferencias del sistema financiero a agencias de bolsa</t>
  </si>
  <si>
    <t>Creditos de liquidez Tramo II</t>
  </si>
  <si>
    <t>Crédito de liquidez Tramo II</t>
  </si>
  <si>
    <t>E73</t>
  </si>
  <si>
    <t>E74</t>
  </si>
  <si>
    <t>E75</t>
  </si>
  <si>
    <t>E76</t>
  </si>
  <si>
    <t>Pago de posición deudora EDV - Agencia de Bolsa</t>
  </si>
  <si>
    <t>Pago de posición acreedora EDV - Agencia de Bolsa</t>
  </si>
  <si>
    <t>Transf. de Agencias de Bolsa a beneficiarios del sistema financiero</t>
  </si>
  <si>
    <t>Transferencias de Agencias de Bolsa con glosa abierta</t>
  </si>
  <si>
    <t>Recuperqación activos recibidos bancos en liquidación</t>
  </si>
  <si>
    <t>Recuperación activos recibidos bancos en liquidación</t>
  </si>
  <si>
    <t>Transferencia entre otras cuentas operativs</t>
  </si>
  <si>
    <t>Transferencias entre cuentas operativas</t>
  </si>
  <si>
    <t>17/16</t>
  </si>
  <si>
    <t>Total 2015</t>
  </si>
  <si>
    <t>1. Sistema de Pagos de Alto Valor (SIPAV-MLH)(1)</t>
  </si>
  <si>
    <t>E10</t>
  </si>
  <si>
    <t>E22</t>
  </si>
  <si>
    <t>Solicitud de crédito de liquidez Tramo CEC</t>
  </si>
  <si>
    <t>Pago de penalización-crédito liquidez día de desembolso</t>
  </si>
  <si>
    <t>Total 2016</t>
  </si>
  <si>
    <t>Ene-Mar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</si>
</sst>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0000"/>
    <numFmt numFmtId="166" formatCode="#,##0.000000"/>
    <numFmt numFmtId="167" formatCode="0.0000"/>
    <numFmt numFmtId="168" formatCode="0.000000"/>
    <numFmt numFmtId="169" formatCode="#,##0.0000"/>
  </numFmts>
  <fonts count="7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9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1"/>
      <name val="Arial Narrow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Niagara Solid"/>
      <family val="5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"/>
      <family val="2"/>
    </font>
    <font>
      <b/>
      <sz val="10"/>
      <color theme="1"/>
      <name val="Niagara Solid"/>
      <family val="5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 Narrow"/>
      <family val="2"/>
    </font>
    <font>
      <b/>
      <sz val="11"/>
      <color theme="1" tint="4.9989318521683403E-2"/>
      <name val="Arial"/>
      <family val="2"/>
    </font>
    <font>
      <b/>
      <sz val="9"/>
      <color theme="1" tint="4.9989318521683403E-2"/>
      <name val="Arial Narrow"/>
      <family val="2"/>
    </font>
    <font>
      <sz val="10"/>
      <color theme="1" tint="4.9989318521683403E-2"/>
      <name val="Arial Narrow"/>
      <family val="2"/>
    </font>
    <font>
      <sz val="11"/>
      <color theme="1" tint="4.9989318521683403E-2"/>
      <name val="Arial"/>
      <family val="2"/>
    </font>
    <font>
      <sz val="10"/>
      <color rgb="FF00B050"/>
      <name val="Arial"/>
      <family val="2"/>
    </font>
    <font>
      <sz val="14"/>
      <color rgb="FF00B050"/>
      <name val="Arial"/>
      <family val="2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  <font>
      <sz val="10"/>
      <color theme="6" tint="0.59999389629810485"/>
      <name val="Arial"/>
      <family val="2"/>
    </font>
    <font>
      <sz val="14"/>
      <color theme="6" tint="0.59999389629810485"/>
      <name val="Arial"/>
      <family val="2"/>
    </font>
    <font>
      <b/>
      <sz val="10"/>
      <color theme="6" tint="0.59999389629810485"/>
      <name val="Arial"/>
      <family val="2"/>
    </font>
    <font>
      <b/>
      <sz val="11"/>
      <color theme="6" tint="0.59999389629810485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.5"/>
      <color theme="1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Book Antiqua"/>
      <family val="1"/>
    </font>
    <font>
      <b/>
      <i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name val="Arial"/>
      <family val="2"/>
    </font>
    <font>
      <b/>
      <i/>
      <sz val="9"/>
      <color theme="1"/>
      <name val="Arial Narrow"/>
      <family val="2"/>
    </font>
    <font>
      <b/>
      <sz val="10"/>
      <color theme="1" tint="4.9989318521683403E-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color theme="1"/>
      <name val="Arial Narrow"/>
      <family val="2"/>
    </font>
    <font>
      <sz val="10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1051">
    <xf numFmtId="0" fontId="0" fillId="0" borderId="0"/>
    <xf numFmtId="0" fontId="7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9" applyNumberFormat="0" applyAlignment="0" applyProtection="0"/>
    <xf numFmtId="0" fontId="15" fillId="7" borderId="20" applyNumberFormat="0" applyAlignment="0" applyProtection="0"/>
    <xf numFmtId="0" fontId="16" fillId="7" borderId="19" applyNumberFormat="0" applyAlignment="0" applyProtection="0"/>
    <xf numFmtId="0" fontId="17" fillId="0" borderId="21" applyNumberFormat="0" applyFill="0" applyAlignment="0" applyProtection="0"/>
    <xf numFmtId="0" fontId="18" fillId="8" borderId="2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22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2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3" fillId="0" borderId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23" fillId="0" borderId="0"/>
    <xf numFmtId="0" fontId="3" fillId="28" borderId="0" applyNumberFormat="0" applyBorder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2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19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12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2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23" fillId="0" borderId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2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9" fontId="23" fillId="0" borderId="0" applyFont="0" applyFill="0" applyBorder="0" applyAlignment="0" applyProtection="0"/>
  </cellStyleXfs>
  <cellXfs count="688">
    <xf numFmtId="0" fontId="0" fillId="0" borderId="0" xfId="0"/>
    <xf numFmtId="0" fontId="24" fillId="2" borderId="0" xfId="0" applyFont="1" applyFill="1" applyBorder="1" applyAlignment="1">
      <alignment horizontal="left"/>
    </xf>
    <xf numFmtId="0" fontId="25" fillId="2" borderId="0" xfId="0" applyFont="1" applyFill="1" applyBorder="1" applyAlignment="1"/>
    <xf numFmtId="0" fontId="26" fillId="0" borderId="0" xfId="0" applyFont="1" applyBorder="1" applyAlignment="1"/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27" fillId="0" borderId="0" xfId="0" applyFont="1"/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26" fillId="34" borderId="0" xfId="0" applyFont="1" applyFill="1" applyBorder="1" applyAlignment="1"/>
    <xf numFmtId="0" fontId="24" fillId="0" borderId="0" xfId="0" applyFont="1" applyBorder="1" applyAlignment="1">
      <alignment horizontal="left"/>
    </xf>
    <xf numFmtId="0" fontId="29" fillId="0" borderId="0" xfId="0" applyFont="1" applyBorder="1" applyAlignment="1"/>
    <xf numFmtId="0" fontId="31" fillId="0" borderId="0" xfId="0" applyFont="1" applyBorder="1" applyAlignment="1"/>
    <xf numFmtId="0" fontId="25" fillId="2" borderId="4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25" fillId="2" borderId="12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right"/>
    </xf>
    <xf numFmtId="0" fontId="33" fillId="34" borderId="0" xfId="0" applyFont="1" applyFill="1" applyBorder="1" applyAlignment="1"/>
    <xf numFmtId="0" fontId="34" fillId="2" borderId="8" xfId="0" applyFont="1" applyFill="1" applyBorder="1" applyAlignment="1"/>
    <xf numFmtId="0" fontId="28" fillId="2" borderId="2" xfId="0" applyFont="1" applyFill="1" applyBorder="1" applyAlignment="1">
      <alignment horizontal="left"/>
    </xf>
    <xf numFmtId="17" fontId="28" fillId="2" borderId="13" xfId="0" applyNumberFormat="1" applyFont="1" applyFill="1" applyBorder="1" applyAlignment="1">
      <alignment horizontal="center" wrapText="1"/>
    </xf>
    <xf numFmtId="0" fontId="28" fillId="2" borderId="2" xfId="0" applyFont="1" applyFill="1" applyBorder="1" applyAlignment="1">
      <alignment horizontal="right"/>
    </xf>
    <xf numFmtId="3" fontId="25" fillId="2" borderId="15" xfId="0" applyNumberFormat="1" applyFont="1" applyFill="1" applyBorder="1" applyAlignment="1">
      <alignment horizontal="right"/>
    </xf>
    <xf numFmtId="3" fontId="25" fillId="2" borderId="5" xfId="0" applyNumberFormat="1" applyFont="1" applyFill="1" applyBorder="1" applyAlignment="1">
      <alignment horizontal="right"/>
    </xf>
    <xf numFmtId="3" fontId="25" fillId="2" borderId="14" xfId="0" applyNumberFormat="1" applyFont="1" applyFill="1" applyBorder="1" applyAlignment="1">
      <alignment horizontal="right"/>
    </xf>
    <xf numFmtId="3" fontId="29" fillId="0" borderId="0" xfId="0" applyNumberFormat="1" applyFont="1" applyBorder="1" applyAlignment="1">
      <alignment horizontal="right"/>
    </xf>
    <xf numFmtId="3" fontId="25" fillId="2" borderId="11" xfId="0" applyNumberFormat="1" applyFont="1" applyFill="1" applyBorder="1" applyAlignment="1">
      <alignment horizontal="right"/>
    </xf>
    <xf numFmtId="0" fontId="34" fillId="2" borderId="8" xfId="0" applyFont="1" applyFill="1" applyBorder="1" applyAlignment="1">
      <alignment horizontal="left"/>
    </xf>
    <xf numFmtId="0" fontId="34" fillId="2" borderId="13" xfId="0" applyFont="1" applyFill="1" applyBorder="1" applyAlignment="1"/>
    <xf numFmtId="3" fontId="25" fillId="0" borderId="2" xfId="0" applyNumberFormat="1" applyFont="1" applyBorder="1" applyAlignment="1">
      <alignment horizontal="right"/>
    </xf>
    <xf numFmtId="3" fontId="29" fillId="0" borderId="2" xfId="0" applyNumberFormat="1" applyFont="1" applyBorder="1" applyAlignment="1">
      <alignment horizontal="right"/>
    </xf>
    <xf numFmtId="3" fontId="29" fillId="0" borderId="5" xfId="0" applyNumberFormat="1" applyFont="1" applyBorder="1" applyAlignment="1">
      <alignment horizontal="right"/>
    </xf>
    <xf numFmtId="3" fontId="29" fillId="0" borderId="3" xfId="0" applyNumberFormat="1" applyFont="1" applyBorder="1" applyAlignment="1">
      <alignment horizontal="right"/>
    </xf>
    <xf numFmtId="3" fontId="29" fillId="2" borderId="2" xfId="0" applyNumberFormat="1" applyFont="1" applyFill="1" applyBorder="1" applyAlignment="1">
      <alignment horizontal="right"/>
    </xf>
    <xf numFmtId="3" fontId="29" fillId="2" borderId="9" xfId="0" applyNumberFormat="1" applyFont="1" applyFill="1" applyBorder="1" applyAlignment="1">
      <alignment horizontal="right"/>
    </xf>
    <xf numFmtId="0" fontId="27" fillId="34" borderId="0" xfId="0" applyFont="1" applyFill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0" fontId="27" fillId="34" borderId="0" xfId="0" applyFont="1" applyFill="1" applyBorder="1" applyAlignment="1"/>
    <xf numFmtId="0" fontId="29" fillId="0" borderId="10" xfId="0" applyFont="1" applyBorder="1" applyAlignment="1"/>
    <xf numFmtId="0" fontId="25" fillId="34" borderId="0" xfId="0" applyFont="1" applyFill="1" applyBorder="1" applyAlignment="1">
      <alignment horizontal="right"/>
    </xf>
    <xf numFmtId="0" fontId="37" fillId="2" borderId="4" xfId="0" applyFont="1" applyFill="1" applyBorder="1" applyAlignment="1">
      <alignment vertical="top"/>
    </xf>
    <xf numFmtId="0" fontId="25" fillId="34" borderId="0" xfId="0" applyFont="1" applyFill="1" applyBorder="1" applyAlignment="1">
      <alignment horizontal="right" vertical="top"/>
    </xf>
    <xf numFmtId="0" fontId="25" fillId="34" borderId="0" xfId="0" applyFont="1" applyFill="1" applyBorder="1" applyAlignment="1">
      <alignment horizontal="center"/>
    </xf>
    <xf numFmtId="0" fontId="27" fillId="34" borderId="0" xfId="0" applyFont="1" applyFill="1" applyBorder="1" applyAlignment="1">
      <alignment horizontal="center"/>
    </xf>
    <xf numFmtId="3" fontId="29" fillId="0" borderId="8" xfId="0" applyNumberFormat="1" applyFont="1" applyBorder="1" applyAlignment="1">
      <alignment horizontal="right"/>
    </xf>
    <xf numFmtId="3" fontId="29" fillId="0" borderId="4" xfId="0" applyNumberFormat="1" applyFont="1" applyBorder="1" applyAlignment="1">
      <alignment horizontal="right"/>
    </xf>
    <xf numFmtId="3" fontId="29" fillId="0" borderId="12" xfId="0" applyNumberFormat="1" applyFont="1" applyBorder="1" applyAlignment="1">
      <alignment horizontal="right"/>
    </xf>
    <xf numFmtId="0" fontId="34" fillId="2" borderId="10" xfId="0" applyFont="1" applyFill="1" applyBorder="1" applyAlignment="1">
      <alignment horizontal="left"/>
    </xf>
    <xf numFmtId="3" fontId="27" fillId="2" borderId="2" xfId="0" applyNumberFormat="1" applyFont="1" applyFill="1" applyBorder="1" applyAlignment="1">
      <alignment horizontal="right"/>
    </xf>
    <xf numFmtId="3" fontId="29" fillId="0" borderId="5" xfId="126" applyNumberFormat="1" applyFont="1" applyBorder="1" applyAlignment="1"/>
    <xf numFmtId="3" fontId="29" fillId="0" borderId="12" xfId="126" applyNumberFormat="1" applyFont="1" applyFill="1" applyBorder="1" applyAlignment="1"/>
    <xf numFmtId="3" fontId="29" fillId="0" borderId="10" xfId="0" applyNumberFormat="1" applyFont="1" applyBorder="1" applyAlignment="1">
      <alignment horizontal="right"/>
    </xf>
    <xf numFmtId="3" fontId="29" fillId="0" borderId="0" xfId="126" applyNumberFormat="1" applyFont="1" applyBorder="1" applyAlignment="1"/>
    <xf numFmtId="3" fontId="29" fillId="0" borderId="11" xfId="126" applyNumberFormat="1" applyFont="1" applyFill="1" applyBorder="1" applyAlignment="1"/>
    <xf numFmtId="3" fontId="29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3" fontId="29" fillId="0" borderId="0" xfId="81" applyNumberFormat="1" applyFont="1" applyBorder="1" applyAlignment="1"/>
    <xf numFmtId="3" fontId="29" fillId="0" borderId="11" xfId="81" applyNumberFormat="1" applyFont="1" applyFill="1" applyBorder="1" applyAlignment="1"/>
    <xf numFmtId="0" fontId="34" fillId="0" borderId="10" xfId="0" applyFont="1" applyBorder="1" applyAlignment="1">
      <alignment horizontal="left"/>
    </xf>
    <xf numFmtId="0" fontId="29" fillId="0" borderId="4" xfId="0" applyFont="1" applyBorder="1" applyAlignment="1"/>
    <xf numFmtId="0" fontId="29" fillId="0" borderId="5" xfId="0" applyFont="1" applyBorder="1" applyAlignment="1"/>
    <xf numFmtId="3" fontId="29" fillId="0" borderId="5" xfId="81" applyNumberFormat="1" applyFont="1" applyBorder="1" applyAlignment="1"/>
    <xf numFmtId="3" fontId="29" fillId="0" borderId="12" xfId="81" applyNumberFormat="1" applyFont="1" applyFill="1" applyBorder="1" applyAlignment="1"/>
    <xf numFmtId="3" fontId="29" fillId="0" borderId="12" xfId="0" applyNumberFormat="1" applyFont="1" applyFill="1" applyBorder="1" applyAlignment="1">
      <alignment horizontal="right"/>
    </xf>
    <xf numFmtId="0" fontId="28" fillId="34" borderId="0" xfId="0" applyFont="1" applyFill="1" applyBorder="1" applyAlignment="1"/>
    <xf numFmtId="164" fontId="29" fillId="0" borderId="10" xfId="0" applyNumberFormat="1" applyFont="1" applyBorder="1" applyAlignment="1">
      <alignment horizontal="right"/>
    </xf>
    <xf numFmtId="164" fontId="29" fillId="0" borderId="0" xfId="0" applyNumberFormat="1" applyFont="1" applyBorder="1" applyAlignment="1">
      <alignment horizontal="right"/>
    </xf>
    <xf numFmtId="0" fontId="34" fillId="0" borderId="4" xfId="0" applyFont="1" applyBorder="1" applyAlignment="1">
      <alignment horizontal="left"/>
    </xf>
    <xf numFmtId="3" fontId="25" fillId="0" borderId="8" xfId="0" applyNumberFormat="1" applyFont="1" applyBorder="1" applyAlignment="1">
      <alignment horizontal="right"/>
    </xf>
    <xf numFmtId="0" fontId="34" fillId="2" borderId="14" xfId="0" applyFont="1" applyFill="1" applyBorder="1" applyAlignment="1"/>
    <xf numFmtId="0" fontId="28" fillId="2" borderId="10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3" fontId="28" fillId="2" borderId="0" xfId="0" applyNumberFormat="1" applyFont="1" applyFill="1" applyBorder="1" applyAlignment="1">
      <alignment horizontal="right"/>
    </xf>
    <xf numFmtId="3" fontId="28" fillId="2" borderId="14" xfId="0" applyNumberFormat="1" applyFont="1" applyFill="1" applyBorder="1" applyAlignment="1">
      <alignment horizontal="right"/>
    </xf>
    <xf numFmtId="3" fontId="29" fillId="0" borderId="5" xfId="159" applyNumberFormat="1" applyFont="1" applyBorder="1" applyAlignment="1">
      <alignment horizontal="right"/>
    </xf>
    <xf numFmtId="3" fontId="29" fillId="0" borderId="11" xfId="0" applyNumberFormat="1" applyFont="1" applyBorder="1" applyAlignment="1">
      <alignment horizontal="right"/>
    </xf>
    <xf numFmtId="3" fontId="29" fillId="0" borderId="0" xfId="125" applyNumberFormat="1" applyFont="1" applyBorder="1" applyAlignment="1">
      <alignment horizontal="right"/>
    </xf>
    <xf numFmtId="0" fontId="24" fillId="34" borderId="0" xfId="0" applyFont="1" applyFill="1" applyBorder="1" applyAlignment="1">
      <alignment horizontal="left"/>
    </xf>
    <xf numFmtId="0" fontId="31" fillId="34" borderId="0" xfId="0" applyFont="1" applyFill="1" applyBorder="1" applyAlignment="1"/>
    <xf numFmtId="3" fontId="25" fillId="2" borderId="0" xfId="0" applyNumberFormat="1" applyFont="1" applyFill="1" applyBorder="1" applyAlignment="1">
      <alignment horizontal="right"/>
    </xf>
    <xf numFmtId="0" fontId="26" fillId="2" borderId="0" xfId="0" applyFont="1" applyFill="1" applyBorder="1" applyAlignment="1"/>
    <xf numFmtId="0" fontId="40" fillId="0" borderId="0" xfId="0" applyFont="1" applyFill="1" applyBorder="1" applyAlignment="1">
      <alignment horizontal="center"/>
    </xf>
    <xf numFmtId="4" fontId="41" fillId="0" borderId="0" xfId="0" applyNumberFormat="1" applyFont="1" applyFill="1" applyBorder="1" applyAlignment="1">
      <alignment horizontal="right"/>
    </xf>
    <xf numFmtId="4" fontId="42" fillId="0" borderId="2" xfId="0" applyNumberFormat="1" applyFont="1" applyFill="1" applyBorder="1" applyAlignment="1">
      <alignment horizontal="right"/>
    </xf>
    <xf numFmtId="3" fontId="43" fillId="0" borderId="8" xfId="0" applyNumberFormat="1" applyFont="1" applyBorder="1" applyAlignment="1">
      <alignment horizontal="right"/>
    </xf>
    <xf numFmtId="3" fontId="43" fillId="0" borderId="2" xfId="0" applyNumberFormat="1" applyFont="1" applyBorder="1" applyAlignment="1">
      <alignment horizontal="right"/>
    </xf>
    <xf numFmtId="0" fontId="41" fillId="0" borderId="2" xfId="0" applyFont="1" applyBorder="1" applyAlignment="1"/>
    <xf numFmtId="3" fontId="43" fillId="0" borderId="9" xfId="126" applyNumberFormat="1" applyFont="1" applyFill="1" applyBorder="1" applyAlignment="1"/>
    <xf numFmtId="3" fontId="43" fillId="0" borderId="9" xfId="0" applyNumberFormat="1" applyFont="1" applyFill="1" applyBorder="1" applyAlignment="1">
      <alignment horizontal="right"/>
    </xf>
    <xf numFmtId="166" fontId="43" fillId="0" borderId="10" xfId="0" applyNumberFormat="1" applyFont="1" applyBorder="1" applyAlignment="1"/>
    <xf numFmtId="166" fontId="43" fillId="0" borderId="0" xfId="0" applyNumberFormat="1" applyFont="1" applyBorder="1" applyAlignment="1"/>
    <xf numFmtId="165" fontId="43" fillId="0" borderId="8" xfId="0" applyNumberFormat="1" applyFont="1" applyBorder="1" applyAlignment="1">
      <alignment horizontal="right"/>
    </xf>
    <xf numFmtId="165" fontId="43" fillId="0" borderId="2" xfId="0" applyNumberFormat="1" applyFont="1" applyBorder="1" applyAlignment="1">
      <alignment horizontal="right"/>
    </xf>
    <xf numFmtId="3" fontId="43" fillId="0" borderId="10" xfId="0" applyNumberFormat="1" applyFont="1" applyBorder="1" applyAlignment="1">
      <alignment horizontal="right"/>
    </xf>
    <xf numFmtId="3" fontId="43" fillId="0" borderId="0" xfId="0" applyNumberFormat="1" applyFont="1" applyBorder="1" applyAlignment="1">
      <alignment horizontal="right"/>
    </xf>
    <xf numFmtId="3" fontId="43" fillId="0" borderId="11" xfId="0" applyNumberFormat="1" applyFont="1" applyFill="1" applyBorder="1" applyAlignment="1">
      <alignment horizontal="right"/>
    </xf>
    <xf numFmtId="3" fontId="41" fillId="0" borderId="9" xfId="476" applyNumberFormat="1" applyFont="1" applyFill="1" applyBorder="1"/>
    <xf numFmtId="3" fontId="29" fillId="2" borderId="0" xfId="0" applyNumberFormat="1" applyFont="1" applyFill="1" applyBorder="1" applyAlignment="1">
      <alignment horizontal="right"/>
    </xf>
    <xf numFmtId="0" fontId="28" fillId="2" borderId="8" xfId="0" applyFont="1" applyFill="1" applyBorder="1" applyAlignment="1">
      <alignment horizontal="right"/>
    </xf>
    <xf numFmtId="0" fontId="28" fillId="2" borderId="9" xfId="0" applyFont="1" applyFill="1" applyBorder="1" applyAlignment="1">
      <alignment horizontal="right"/>
    </xf>
    <xf numFmtId="3" fontId="25" fillId="2" borderId="4" xfId="0" applyNumberFormat="1" applyFont="1" applyFill="1" applyBorder="1" applyAlignment="1">
      <alignment horizontal="right"/>
    </xf>
    <xf numFmtId="3" fontId="25" fillId="2" borderId="12" xfId="0" applyNumberFormat="1" applyFont="1" applyFill="1" applyBorder="1" applyAlignment="1">
      <alignment horizontal="right"/>
    </xf>
    <xf numFmtId="3" fontId="43" fillId="0" borderId="9" xfId="0" applyNumberFormat="1" applyFont="1" applyBorder="1" applyAlignment="1">
      <alignment horizontal="right"/>
    </xf>
    <xf numFmtId="3" fontId="28" fillId="2" borderId="2" xfId="0" applyNumberFormat="1" applyFont="1" applyFill="1" applyBorder="1" applyAlignment="1">
      <alignment horizontal="right"/>
    </xf>
    <xf numFmtId="3" fontId="29" fillId="0" borderId="4" xfId="125" applyNumberFormat="1" applyFont="1" applyBorder="1" applyAlignment="1">
      <alignment horizontal="right"/>
    </xf>
    <xf numFmtId="3" fontId="29" fillId="0" borderId="12" xfId="125" applyNumberFormat="1" applyFont="1" applyBorder="1" applyAlignment="1">
      <alignment horizontal="right"/>
    </xf>
    <xf numFmtId="17" fontId="28" fillId="2" borderId="5" xfId="0" applyNumberFormat="1" applyFont="1" applyFill="1" applyBorder="1" applyAlignment="1">
      <alignment horizontal="right"/>
    </xf>
    <xf numFmtId="0" fontId="28" fillId="2" borderId="5" xfId="0" applyFont="1" applyFill="1" applyBorder="1" applyAlignment="1">
      <alignment horizontal="right"/>
    </xf>
    <xf numFmtId="0" fontId="28" fillId="2" borderId="2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left"/>
    </xf>
    <xf numFmtId="3" fontId="25" fillId="2" borderId="2" xfId="0" applyNumberFormat="1" applyFont="1" applyFill="1" applyBorder="1" applyAlignment="1">
      <alignment horizontal="right"/>
    </xf>
    <xf numFmtId="3" fontId="29" fillId="2" borderId="8" xfId="0" applyNumberFormat="1" applyFont="1" applyFill="1" applyBorder="1" applyAlignment="1">
      <alignment horizontal="right"/>
    </xf>
    <xf numFmtId="3" fontId="29" fillId="2" borderId="1" xfId="0" applyNumberFormat="1" applyFont="1" applyFill="1" applyBorder="1" applyAlignment="1">
      <alignment horizontal="right"/>
    </xf>
    <xf numFmtId="3" fontId="29" fillId="2" borderId="3" xfId="0" applyNumberFormat="1" applyFont="1" applyFill="1" applyBorder="1" applyAlignment="1">
      <alignment horizontal="right"/>
    </xf>
    <xf numFmtId="3" fontId="29" fillId="2" borderId="6" xfId="0" applyNumberFormat="1" applyFont="1" applyFill="1" applyBorder="1" applyAlignment="1">
      <alignment horizontal="right"/>
    </xf>
    <xf numFmtId="0" fontId="37" fillId="2" borderId="8" xfId="0" applyFont="1" applyFill="1" applyBorder="1" applyAlignment="1">
      <alignment horizontal="left"/>
    </xf>
    <xf numFmtId="3" fontId="28" fillId="2" borderId="3" xfId="0" applyNumberFormat="1" applyFont="1" applyFill="1" applyBorder="1" applyAlignment="1">
      <alignment horizontal="right"/>
    </xf>
    <xf numFmtId="17" fontId="27" fillId="2" borderId="13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right"/>
    </xf>
    <xf numFmtId="0" fontId="42" fillId="0" borderId="1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right" vertical="top"/>
    </xf>
    <xf numFmtId="0" fontId="25" fillId="0" borderId="12" xfId="0" applyFont="1" applyFill="1" applyBorder="1" applyAlignment="1">
      <alignment horizontal="right" vertical="top"/>
    </xf>
    <xf numFmtId="0" fontId="29" fillId="2" borderId="12" xfId="0" applyFont="1" applyFill="1" applyBorder="1" applyAlignment="1">
      <alignment vertical="top"/>
    </xf>
    <xf numFmtId="3" fontId="45" fillId="0" borderId="5" xfId="0" applyNumberFormat="1" applyFont="1" applyBorder="1" applyAlignment="1">
      <alignment horizontal="right"/>
    </xf>
    <xf numFmtId="0" fontId="35" fillId="2" borderId="9" xfId="0" applyFont="1" applyFill="1" applyBorder="1" applyAlignment="1"/>
    <xf numFmtId="0" fontId="35" fillId="2" borderId="11" xfId="0" applyFont="1" applyFill="1" applyBorder="1" applyAlignment="1"/>
    <xf numFmtId="0" fontId="24" fillId="2" borderId="8" xfId="0" applyFont="1" applyFill="1" applyBorder="1" applyAlignment="1"/>
    <xf numFmtId="0" fontId="25" fillId="0" borderId="4" xfId="0" applyFont="1" applyBorder="1" applyAlignment="1">
      <alignment horizontal="right"/>
    </xf>
    <xf numFmtId="0" fontId="25" fillId="0" borderId="5" xfId="0" applyFont="1" applyBorder="1" applyAlignment="1">
      <alignment horizontal="right"/>
    </xf>
    <xf numFmtId="3" fontId="29" fillId="0" borderId="9" xfId="0" applyNumberFormat="1" applyFont="1" applyBorder="1" applyAlignment="1">
      <alignment horizontal="right"/>
    </xf>
    <xf numFmtId="4" fontId="41" fillId="0" borderId="10" xfId="0" applyNumberFormat="1" applyFont="1" applyFill="1" applyBorder="1" applyAlignment="1">
      <alignment horizontal="right"/>
    </xf>
    <xf numFmtId="4" fontId="41" fillId="0" borderId="11" xfId="0" applyNumberFormat="1" applyFont="1" applyFill="1" applyBorder="1" applyAlignment="1">
      <alignment horizontal="right"/>
    </xf>
    <xf numFmtId="3" fontId="29" fillId="0" borderId="5" xfId="125" applyNumberFormat="1" applyFont="1" applyBorder="1" applyAlignment="1">
      <alignment horizontal="right"/>
    </xf>
    <xf numFmtId="3" fontId="29" fillId="2" borderId="10" xfId="0" applyNumberFormat="1" applyFont="1" applyFill="1" applyBorder="1" applyAlignment="1">
      <alignment horizontal="right"/>
    </xf>
    <xf numFmtId="3" fontId="25" fillId="2" borderId="1" xfId="0" applyNumberFormat="1" applyFont="1" applyFill="1" applyBorder="1" applyAlignment="1">
      <alignment horizontal="right"/>
    </xf>
    <xf numFmtId="3" fontId="28" fillId="2" borderId="10" xfId="0" applyNumberFormat="1" applyFont="1" applyFill="1" applyBorder="1" applyAlignment="1">
      <alignment horizontal="right"/>
    </xf>
    <xf numFmtId="3" fontId="29" fillId="0" borderId="0" xfId="159" applyNumberFormat="1" applyFont="1" applyBorder="1" applyAlignment="1">
      <alignment horizontal="right"/>
    </xf>
    <xf numFmtId="3" fontId="29" fillId="0" borderId="10" xfId="159" applyNumberFormat="1" applyFont="1" applyBorder="1" applyAlignment="1">
      <alignment horizontal="right"/>
    </xf>
    <xf numFmtId="3" fontId="29" fillId="0" borderId="11" xfId="159" applyNumberFormat="1" applyFont="1" applyBorder="1" applyAlignment="1">
      <alignment horizontal="right"/>
    </xf>
    <xf numFmtId="0" fontId="28" fillId="2" borderId="0" xfId="0" applyFont="1" applyFill="1" applyBorder="1" applyAlignment="1">
      <alignment horizontal="right"/>
    </xf>
    <xf numFmtId="0" fontId="25" fillId="2" borderId="0" xfId="0" applyFont="1" applyFill="1" applyBorder="1" applyAlignment="1">
      <alignment horizontal="right"/>
    </xf>
    <xf numFmtId="0" fontId="25" fillId="2" borderId="0" xfId="0" applyFont="1" applyFill="1" applyBorder="1" applyAlignment="1">
      <alignment horizontal="center"/>
    </xf>
    <xf numFmtId="3" fontId="27" fillId="2" borderId="0" xfId="0" applyNumberFormat="1" applyFont="1" applyFill="1" applyBorder="1" applyAlignment="1">
      <alignment horizontal="right"/>
    </xf>
    <xf numFmtId="4" fontId="41" fillId="2" borderId="0" xfId="0" applyNumberFormat="1" applyFont="1" applyFill="1" applyBorder="1" applyAlignment="1">
      <alignment horizontal="right"/>
    </xf>
    <xf numFmtId="0" fontId="25" fillId="2" borderId="0" xfId="0" applyFont="1" applyFill="1" applyBorder="1" applyAlignment="1">
      <alignment horizontal="right" vertical="top"/>
    </xf>
    <xf numFmtId="164" fontId="29" fillId="2" borderId="0" xfId="0" applyNumberFormat="1" applyFont="1" applyFill="1" applyBorder="1" applyAlignment="1">
      <alignment horizontal="right"/>
    </xf>
    <xf numFmtId="0" fontId="29" fillId="2" borderId="0" xfId="0" applyFont="1" applyFill="1" applyBorder="1" applyAlignment="1"/>
    <xf numFmtId="3" fontId="30" fillId="2" borderId="2" xfId="0" applyNumberFormat="1" applyFont="1" applyFill="1" applyBorder="1" applyAlignment="1"/>
    <xf numFmtId="3" fontId="27" fillId="2" borderId="2" xfId="0" applyNumberFormat="1" applyFont="1" applyFill="1" applyBorder="1" applyAlignment="1"/>
    <xf numFmtId="3" fontId="27" fillId="2" borderId="3" xfId="0" applyNumberFormat="1" applyFont="1" applyFill="1" applyBorder="1" applyAlignment="1">
      <alignment horizontal="right"/>
    </xf>
    <xf numFmtId="0" fontId="28" fillId="2" borderId="3" xfId="0" applyFont="1" applyFill="1" applyBorder="1" applyAlignment="1"/>
    <xf numFmtId="3" fontId="29" fillId="0" borderId="1" xfId="0" applyNumberFormat="1" applyFont="1" applyBorder="1" applyAlignment="1">
      <alignment horizontal="right"/>
    </xf>
    <xf numFmtId="3" fontId="29" fillId="0" borderId="6" xfId="0" applyNumberFormat="1" applyFont="1" applyBorder="1" applyAlignment="1">
      <alignment horizontal="right"/>
    </xf>
    <xf numFmtId="0" fontId="25" fillId="2" borderId="26" xfId="0" applyFont="1" applyFill="1" applyBorder="1" applyAlignment="1">
      <alignment horizontal="center" vertical="center" wrapText="1"/>
    </xf>
    <xf numFmtId="3" fontId="29" fillId="0" borderId="9" xfId="0" applyNumberFormat="1" applyFont="1" applyFill="1" applyBorder="1" applyAlignment="1">
      <alignment horizontal="right"/>
    </xf>
    <xf numFmtId="3" fontId="29" fillId="0" borderId="11" xfId="0" applyNumberFormat="1" applyFont="1" applyFill="1" applyBorder="1" applyAlignment="1">
      <alignment horizontal="right"/>
    </xf>
    <xf numFmtId="0" fontId="39" fillId="0" borderId="11" xfId="0" applyFont="1" applyBorder="1" applyAlignment="1"/>
    <xf numFmtId="0" fontId="39" fillId="0" borderId="12" xfId="0" applyFont="1" applyBorder="1" applyAlignment="1"/>
    <xf numFmtId="165" fontId="43" fillId="0" borderId="9" xfId="0" applyNumberFormat="1" applyFont="1" applyBorder="1" applyAlignment="1">
      <alignment horizontal="right"/>
    </xf>
    <xf numFmtId="3" fontId="30" fillId="2" borderId="0" xfId="0" applyNumberFormat="1" applyFont="1" applyFill="1" applyBorder="1" applyAlignment="1"/>
    <xf numFmtId="3" fontId="28" fillId="2" borderId="0" xfId="0" applyNumberFormat="1" applyFont="1" applyFill="1" applyBorder="1" applyAlignment="1"/>
    <xf numFmtId="0" fontId="25" fillId="0" borderId="9" xfId="0" applyFont="1" applyBorder="1" applyAlignment="1"/>
    <xf numFmtId="0" fontId="46" fillId="2" borderId="0" xfId="0" applyFont="1" applyFill="1" applyBorder="1" applyAlignment="1"/>
    <xf numFmtId="3" fontId="48" fillId="2" borderId="3" xfId="0" applyNumberFormat="1" applyFont="1" applyFill="1" applyBorder="1" applyAlignment="1">
      <alignment horizontal="right"/>
    </xf>
    <xf numFmtId="3" fontId="48" fillId="2" borderId="14" xfId="0" applyNumberFormat="1" applyFont="1" applyFill="1" applyBorder="1" applyAlignment="1">
      <alignment horizontal="right"/>
    </xf>
    <xf numFmtId="3" fontId="48" fillId="2" borderId="7" xfId="0" applyNumberFormat="1" applyFont="1" applyFill="1" applyBorder="1" applyAlignment="1">
      <alignment horizontal="right"/>
    </xf>
    <xf numFmtId="0" fontId="49" fillId="2" borderId="10" xfId="0" applyFont="1" applyFill="1" applyBorder="1" applyAlignment="1">
      <alignment horizontal="left"/>
    </xf>
    <xf numFmtId="0" fontId="50" fillId="2" borderId="11" xfId="0" applyFont="1" applyFill="1" applyBorder="1" applyAlignment="1"/>
    <xf numFmtId="3" fontId="51" fillId="2" borderId="8" xfId="0" applyNumberFormat="1" applyFont="1" applyFill="1" applyBorder="1" applyAlignment="1"/>
    <xf numFmtId="3" fontId="51" fillId="2" borderId="2" xfId="0" applyNumberFormat="1" applyFont="1" applyFill="1" applyBorder="1" applyAlignment="1"/>
    <xf numFmtId="3" fontId="48" fillId="2" borderId="13" xfId="0" applyNumberFormat="1" applyFont="1" applyFill="1" applyBorder="1" applyAlignment="1">
      <alignment horizontal="right"/>
    </xf>
    <xf numFmtId="3" fontId="51" fillId="2" borderId="10" xfId="0" applyNumberFormat="1" applyFont="1" applyFill="1" applyBorder="1" applyAlignment="1"/>
    <xf numFmtId="3" fontId="51" fillId="2" borderId="0" xfId="0" applyNumberFormat="1" applyFont="1" applyFill="1" applyBorder="1" applyAlignment="1"/>
    <xf numFmtId="3" fontId="51" fillId="2" borderId="0" xfId="0" applyNumberFormat="1" applyFont="1" applyFill="1" applyBorder="1" applyAlignment="1">
      <alignment horizontal="right"/>
    </xf>
    <xf numFmtId="3" fontId="51" fillId="2" borderId="0" xfId="43" applyNumberFormat="1" applyFont="1" applyFill="1" applyBorder="1"/>
    <xf numFmtId="3" fontId="51" fillId="2" borderId="0" xfId="46" applyNumberFormat="1" applyFont="1" applyFill="1" applyBorder="1"/>
    <xf numFmtId="3" fontId="51" fillId="2" borderId="4" xfId="0" applyNumberFormat="1" applyFont="1" applyFill="1" applyBorder="1" applyAlignment="1"/>
    <xf numFmtId="3" fontId="51" fillId="2" borderId="5" xfId="0" applyNumberFormat="1" applyFont="1" applyFill="1" applyBorder="1" applyAlignment="1"/>
    <xf numFmtId="3" fontId="48" fillId="2" borderId="15" xfId="0" applyNumberFormat="1" applyFont="1" applyFill="1" applyBorder="1" applyAlignment="1">
      <alignment horizontal="right"/>
    </xf>
    <xf numFmtId="3" fontId="48" fillId="2" borderId="1" xfId="0" applyNumberFormat="1" applyFont="1" applyFill="1" applyBorder="1" applyAlignment="1">
      <alignment horizontal="right"/>
    </xf>
    <xf numFmtId="0" fontId="51" fillId="2" borderId="10" xfId="0" applyFont="1" applyFill="1" applyBorder="1" applyAlignment="1"/>
    <xf numFmtId="0" fontId="51" fillId="2" borderId="0" xfId="0" applyFont="1" applyFill="1" applyBorder="1" applyAlignment="1"/>
    <xf numFmtId="3" fontId="51" fillId="2" borderId="2" xfId="0" applyNumberFormat="1" applyFont="1" applyFill="1" applyBorder="1" applyAlignment="1">
      <alignment horizontal="right"/>
    </xf>
    <xf numFmtId="1" fontId="51" fillId="2" borderId="2" xfId="44" applyNumberFormat="1" applyFont="1" applyFill="1" applyBorder="1"/>
    <xf numFmtId="1" fontId="51" fillId="2" borderId="0" xfId="44" applyNumberFormat="1" applyFont="1" applyFill="1" applyBorder="1"/>
    <xf numFmtId="0" fontId="51" fillId="2" borderId="0" xfId="186" applyFont="1" applyFill="1"/>
    <xf numFmtId="0" fontId="48" fillId="2" borderId="1" xfId="0" applyFont="1" applyFill="1" applyBorder="1" applyAlignment="1"/>
    <xf numFmtId="1" fontId="48" fillId="2" borderId="3" xfId="44" applyNumberFormat="1" applyFont="1" applyFill="1" applyBorder="1"/>
    <xf numFmtId="1" fontId="48" fillId="2" borderId="1" xfId="44" applyNumberFormat="1" applyFont="1" applyFill="1" applyBorder="1"/>
    <xf numFmtId="0" fontId="49" fillId="2" borderId="10" xfId="481" applyFont="1" applyFill="1" applyBorder="1" applyAlignment="1">
      <alignment horizontal="left"/>
    </xf>
    <xf numFmtId="0" fontId="51" fillId="2" borderId="1" xfId="0" applyFont="1" applyFill="1" applyBorder="1" applyAlignment="1"/>
    <xf numFmtId="0" fontId="51" fillId="2" borderId="3" xfId="0" applyFont="1" applyFill="1" applyBorder="1" applyAlignment="1"/>
    <xf numFmtId="3" fontId="51" fillId="2" borderId="3" xfId="0" applyNumberFormat="1" applyFont="1" applyFill="1" applyBorder="1" applyAlignment="1">
      <alignment horizontal="right"/>
    </xf>
    <xf numFmtId="0" fontId="48" fillId="2" borderId="3" xfId="0" applyFont="1" applyFill="1" applyBorder="1" applyAlignment="1"/>
    <xf numFmtId="3" fontId="51" fillId="2" borderId="3" xfId="43" applyNumberFormat="1" applyFont="1" applyFill="1" applyBorder="1"/>
    <xf numFmtId="165" fontId="42" fillId="0" borderId="8" xfId="0" applyNumberFormat="1" applyFont="1" applyFill="1" applyBorder="1" applyAlignment="1">
      <alignment horizontal="right"/>
    </xf>
    <xf numFmtId="165" fontId="42" fillId="0" borderId="2" xfId="0" applyNumberFormat="1" applyFont="1" applyFill="1" applyBorder="1" applyAlignment="1">
      <alignment horizontal="right"/>
    </xf>
    <xf numFmtId="165" fontId="42" fillId="0" borderId="9" xfId="0" applyNumberFormat="1" applyFont="1" applyFill="1" applyBorder="1" applyAlignment="1">
      <alignment horizontal="right"/>
    </xf>
    <xf numFmtId="0" fontId="26" fillId="35" borderId="0" xfId="0" applyFont="1" applyFill="1" applyBorder="1" applyAlignment="1"/>
    <xf numFmtId="0" fontId="26" fillId="35" borderId="0" xfId="0" applyFont="1" applyFill="1" applyBorder="1" applyAlignment="1">
      <alignment horizontal="right"/>
    </xf>
    <xf numFmtId="0" fontId="27" fillId="35" borderId="0" xfId="0" applyFont="1" applyFill="1" applyBorder="1" applyAlignment="1">
      <alignment horizontal="right"/>
    </xf>
    <xf numFmtId="0" fontId="27" fillId="35" borderId="0" xfId="0" applyFont="1" applyFill="1" applyBorder="1" applyAlignment="1">
      <alignment horizontal="center"/>
    </xf>
    <xf numFmtId="0" fontId="52" fillId="35" borderId="0" xfId="0" applyFont="1" applyFill="1" applyBorder="1" applyAlignment="1"/>
    <xf numFmtId="0" fontId="52" fillId="35" borderId="0" xfId="0" applyFont="1" applyFill="1" applyBorder="1" applyAlignment="1">
      <alignment horizontal="right"/>
    </xf>
    <xf numFmtId="0" fontId="53" fillId="35" borderId="0" xfId="0" applyFont="1" applyFill="1" applyBorder="1" applyAlignment="1"/>
    <xf numFmtId="0" fontId="54" fillId="35" borderId="0" xfId="0" applyFont="1" applyFill="1" applyBorder="1" applyAlignment="1"/>
    <xf numFmtId="0" fontId="55" fillId="35" borderId="0" xfId="0" applyFont="1" applyFill="1" applyBorder="1" applyAlignment="1">
      <alignment horizontal="right"/>
    </xf>
    <xf numFmtId="0" fontId="55" fillId="35" borderId="0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left"/>
    </xf>
    <xf numFmtId="0" fontId="31" fillId="35" borderId="0" xfId="0" applyFont="1" applyFill="1" applyBorder="1" applyAlignment="1"/>
    <xf numFmtId="3" fontId="26" fillId="35" borderId="0" xfId="0" applyNumberFormat="1" applyFont="1" applyFill="1" applyBorder="1" applyAlignment="1">
      <alignment horizontal="right"/>
    </xf>
    <xf numFmtId="3" fontId="27" fillId="35" borderId="0" xfId="0" applyNumberFormat="1" applyFont="1" applyFill="1" applyBorder="1" applyAlignment="1">
      <alignment horizontal="right"/>
    </xf>
    <xf numFmtId="0" fontId="56" fillId="35" borderId="0" xfId="0" applyFont="1" applyFill="1" applyBorder="1" applyAlignment="1"/>
    <xf numFmtId="0" fontId="56" fillId="35" borderId="0" xfId="0" applyFont="1" applyFill="1" applyBorder="1" applyAlignment="1">
      <alignment horizontal="right"/>
    </xf>
    <xf numFmtId="0" fontId="57" fillId="35" borderId="0" xfId="0" applyFont="1" applyFill="1" applyBorder="1" applyAlignment="1"/>
    <xf numFmtId="0" fontId="58" fillId="35" borderId="0" xfId="0" applyFont="1" applyFill="1" applyBorder="1" applyAlignment="1"/>
    <xf numFmtId="0" fontId="59" fillId="35" borderId="0" xfId="0" applyFont="1" applyFill="1" applyBorder="1" applyAlignment="1">
      <alignment horizontal="right"/>
    </xf>
    <xf numFmtId="0" fontId="59" fillId="35" borderId="0" xfId="0" applyFont="1" applyFill="1" applyBorder="1" applyAlignment="1">
      <alignment horizontal="center"/>
    </xf>
    <xf numFmtId="4" fontId="45" fillId="0" borderId="5" xfId="0" applyNumberFormat="1" applyFont="1" applyBorder="1" applyAlignment="1">
      <alignment horizontal="right"/>
    </xf>
    <xf numFmtId="168" fontId="27" fillId="2" borderId="0" xfId="0" applyNumberFormat="1" applyFont="1" applyFill="1" applyBorder="1" applyAlignment="1">
      <alignment horizontal="center"/>
    </xf>
    <xf numFmtId="4" fontId="27" fillId="2" borderId="0" xfId="0" applyNumberFormat="1" applyFont="1" applyFill="1" applyBorder="1" applyAlignment="1"/>
    <xf numFmtId="4" fontId="26" fillId="2" borderId="0" xfId="0" applyNumberFormat="1" applyFont="1" applyFill="1" applyBorder="1" applyAlignment="1"/>
    <xf numFmtId="3" fontId="26" fillId="35" borderId="0" xfId="0" applyNumberFormat="1" applyFont="1" applyFill="1" applyBorder="1" applyAlignment="1"/>
    <xf numFmtId="165" fontId="42" fillId="2" borderId="2" xfId="0" applyNumberFormat="1" applyFont="1" applyFill="1" applyBorder="1" applyAlignment="1">
      <alignment horizontal="right"/>
    </xf>
    <xf numFmtId="165" fontId="42" fillId="2" borderId="8" xfId="0" applyNumberFormat="1" applyFont="1" applyFill="1" applyBorder="1" applyAlignment="1">
      <alignment horizontal="right"/>
    </xf>
    <xf numFmtId="169" fontId="27" fillId="2" borderId="0" xfId="0" applyNumberFormat="1" applyFont="1" applyFill="1" applyBorder="1" applyAlignment="1">
      <alignment horizontal="right"/>
    </xf>
    <xf numFmtId="169" fontId="42" fillId="2" borderId="9" xfId="0" applyNumberFormat="1" applyFont="1" applyFill="1" applyBorder="1" applyAlignment="1">
      <alignment horizontal="right"/>
    </xf>
    <xf numFmtId="0" fontId="41" fillId="35" borderId="0" xfId="0" applyFont="1" applyFill="1" applyBorder="1" applyAlignment="1"/>
    <xf numFmtId="0" fontId="41" fillId="35" borderId="0" xfId="0" applyFont="1" applyFill="1" applyBorder="1" applyAlignment="1">
      <alignment horizontal="right"/>
    </xf>
    <xf numFmtId="0" fontId="60" fillId="35" borderId="0" xfId="0" applyFont="1" applyFill="1" applyBorder="1" applyAlignment="1"/>
    <xf numFmtId="0" fontId="44" fillId="35" borderId="0" xfId="0" applyFont="1" applyFill="1" applyBorder="1" applyAlignment="1"/>
    <xf numFmtId="0" fontId="42" fillId="35" borderId="0" xfId="0" applyFont="1" applyFill="1" applyBorder="1" applyAlignment="1">
      <alignment horizontal="right"/>
    </xf>
    <xf numFmtId="0" fontId="42" fillId="35" borderId="0" xfId="0" applyFont="1" applyFill="1" applyBorder="1" applyAlignment="1">
      <alignment horizontal="center"/>
    </xf>
    <xf numFmtId="169" fontId="42" fillId="2" borderId="2" xfId="0" applyNumberFormat="1" applyFont="1" applyFill="1" applyBorder="1" applyAlignment="1">
      <alignment horizontal="right"/>
    </xf>
    <xf numFmtId="3" fontId="45" fillId="0" borderId="0" xfId="0" applyNumberFormat="1" applyFont="1"/>
    <xf numFmtId="164" fontId="29" fillId="0" borderId="11" xfId="0" applyNumberFormat="1" applyFont="1" applyBorder="1" applyAlignment="1">
      <alignment horizontal="right"/>
    </xf>
    <xf numFmtId="3" fontId="45" fillId="0" borderId="0" xfId="0" applyNumberFormat="1" applyFont="1" applyBorder="1"/>
    <xf numFmtId="3" fontId="29" fillId="2" borderId="11" xfId="0" applyNumberFormat="1" applyFont="1" applyFill="1" applyBorder="1" applyAlignment="1">
      <alignment horizontal="right"/>
    </xf>
    <xf numFmtId="3" fontId="45" fillId="0" borderId="0" xfId="0" applyNumberFormat="1" applyFont="1" applyFill="1" applyBorder="1"/>
    <xf numFmtId="3" fontId="29" fillId="2" borderId="4" xfId="0" applyNumberFormat="1" applyFont="1" applyFill="1" applyBorder="1" applyAlignment="1">
      <alignment horizontal="right"/>
    </xf>
    <xf numFmtId="3" fontId="29" fillId="2" borderId="5" xfId="0" applyNumberFormat="1" applyFont="1" applyFill="1" applyBorder="1" applyAlignment="1">
      <alignment horizontal="right"/>
    </xf>
    <xf numFmtId="3" fontId="29" fillId="2" borderId="12" xfId="0" applyNumberFormat="1" applyFont="1" applyFill="1" applyBorder="1" applyAlignment="1">
      <alignment horizontal="right"/>
    </xf>
    <xf numFmtId="3" fontId="25" fillId="2" borderId="9" xfId="0" applyNumberFormat="1" applyFont="1" applyFill="1" applyBorder="1" applyAlignment="1">
      <alignment horizontal="right"/>
    </xf>
    <xf numFmtId="3" fontId="45" fillId="0" borderId="2" xfId="0" applyNumberFormat="1" applyFont="1" applyBorder="1"/>
    <xf numFmtId="3" fontId="51" fillId="2" borderId="10" xfId="43" applyNumberFormat="1" applyFont="1" applyFill="1" applyBorder="1"/>
    <xf numFmtId="3" fontId="51" fillId="0" borderId="0" xfId="0" applyNumberFormat="1" applyFont="1" applyBorder="1"/>
    <xf numFmtId="4" fontId="44" fillId="2" borderId="8" xfId="0" applyNumberFormat="1" applyFont="1" applyFill="1" applyBorder="1" applyAlignment="1">
      <alignment horizontal="right"/>
    </xf>
    <xf numFmtId="4" fontId="41" fillId="2" borderId="2" xfId="0" applyNumberFormat="1" applyFont="1" applyFill="1" applyBorder="1"/>
    <xf numFmtId="4" fontId="41" fillId="2" borderId="9" xfId="0" applyNumberFormat="1" applyFont="1" applyFill="1" applyBorder="1"/>
    <xf numFmtId="3" fontId="45" fillId="0" borderId="4" xfId="0" applyNumberFormat="1" applyFont="1" applyBorder="1" applyAlignment="1">
      <alignment horizontal="right"/>
    </xf>
    <xf numFmtId="3" fontId="45" fillId="0" borderId="12" xfId="0" applyNumberFormat="1" applyFont="1" applyBorder="1" applyAlignment="1">
      <alignment horizontal="right"/>
    </xf>
    <xf numFmtId="4" fontId="43" fillId="0" borderId="2" xfId="0" applyNumberFormat="1" applyFont="1" applyBorder="1" applyAlignment="1">
      <alignment horizontal="right"/>
    </xf>
    <xf numFmtId="4" fontId="43" fillId="0" borderId="9" xfId="0" applyNumberFormat="1" applyFont="1" applyBorder="1" applyAlignment="1">
      <alignment horizontal="right"/>
    </xf>
    <xf numFmtId="3" fontId="25" fillId="0" borderId="0" xfId="0" applyNumberFormat="1" applyFont="1" applyFill="1" applyBorder="1" applyAlignment="1">
      <alignment horizontal="center" vertical="top"/>
    </xf>
    <xf numFmtId="3" fontId="25" fillId="0" borderId="10" xfId="0" applyNumberFormat="1" applyFont="1" applyFill="1" applyBorder="1" applyAlignment="1">
      <alignment horizontal="center" vertical="top"/>
    </xf>
    <xf numFmtId="3" fontId="25" fillId="0" borderId="11" xfId="0" applyNumberFormat="1" applyFont="1" applyFill="1" applyBorder="1" applyAlignment="1">
      <alignment horizontal="center" vertical="top"/>
    </xf>
    <xf numFmtId="0" fontId="32" fillId="0" borderId="5" xfId="0" applyFont="1" applyFill="1" applyBorder="1" applyAlignment="1"/>
    <xf numFmtId="3" fontId="25" fillId="0" borderId="8" xfId="0" applyNumberFormat="1" applyFont="1" applyBorder="1" applyAlignment="1">
      <alignment horizontal="center"/>
    </xf>
    <xf numFmtId="3" fontId="25" fillId="0" borderId="2" xfId="0" applyNumberFormat="1" applyFont="1" applyBorder="1" applyAlignment="1">
      <alignment horizontal="center"/>
    </xf>
    <xf numFmtId="3" fontId="25" fillId="0" borderId="4" xfId="0" applyNumberFormat="1" applyFont="1" applyBorder="1" applyAlignment="1">
      <alignment horizontal="center"/>
    </xf>
    <xf numFmtId="3" fontId="25" fillId="0" borderId="5" xfId="0" applyNumberFormat="1" applyFont="1" applyBorder="1" applyAlignment="1">
      <alignment horizontal="center"/>
    </xf>
    <xf numFmtId="0" fontId="32" fillId="0" borderId="0" xfId="0" applyFont="1" applyFill="1" applyBorder="1" applyAlignment="1"/>
    <xf numFmtId="3" fontId="41" fillId="35" borderId="0" xfId="0" applyNumberFormat="1" applyFont="1" applyFill="1" applyBorder="1" applyAlignment="1"/>
    <xf numFmtId="1" fontId="41" fillId="35" borderId="0" xfId="0" applyNumberFormat="1" applyFont="1" applyFill="1" applyBorder="1" applyAlignment="1"/>
    <xf numFmtId="3" fontId="44" fillId="35" borderId="0" xfId="0" applyNumberFormat="1" applyFont="1" applyFill="1" applyBorder="1" applyAlignment="1"/>
    <xf numFmtId="167" fontId="41" fillId="35" borderId="0" xfId="0" applyNumberFormat="1" applyFont="1" applyFill="1" applyBorder="1" applyAlignment="1"/>
    <xf numFmtId="164" fontId="41" fillId="35" borderId="0" xfId="0" applyNumberFormat="1" applyFont="1" applyFill="1" applyBorder="1" applyAlignment="1"/>
    <xf numFmtId="0" fontId="26" fillId="35" borderId="2" xfId="0" applyFont="1" applyFill="1" applyBorder="1" applyAlignment="1"/>
    <xf numFmtId="0" fontId="47" fillId="2" borderId="15" xfId="0" applyFont="1" applyFill="1" applyBorder="1" applyAlignment="1"/>
    <xf numFmtId="3" fontId="25" fillId="2" borderId="7" xfId="0" applyNumberFormat="1" applyFont="1" applyFill="1" applyBorder="1" applyAlignment="1">
      <alignment horizontal="right"/>
    </xf>
    <xf numFmtId="0" fontId="50" fillId="2" borderId="12" xfId="0" applyFont="1" applyFill="1" applyBorder="1" applyAlignment="1"/>
    <xf numFmtId="0" fontId="47" fillId="2" borderId="7" xfId="481" applyFont="1" applyFill="1" applyBorder="1" applyAlignment="1"/>
    <xf numFmtId="0" fontId="50" fillId="2" borderId="11" xfId="481" applyFont="1" applyFill="1" applyBorder="1" applyAlignment="1"/>
    <xf numFmtId="0" fontId="26" fillId="2" borderId="8" xfId="0" applyNumberFormat="1" applyFont="1" applyFill="1" applyBorder="1"/>
    <xf numFmtId="0" fontId="26" fillId="2" borderId="2" xfId="0" applyNumberFormat="1" applyFont="1" applyFill="1" applyBorder="1"/>
    <xf numFmtId="0" fontId="26" fillId="2" borderId="9" xfId="0" applyNumberFormat="1" applyFont="1" applyFill="1" applyBorder="1"/>
    <xf numFmtId="0" fontId="26" fillId="2" borderId="0" xfId="0" applyNumberFormat="1" applyFont="1" applyFill="1" applyBorder="1"/>
    <xf numFmtId="3" fontId="25" fillId="2" borderId="0" xfId="0" applyNumberFormat="1" applyFont="1" applyFill="1" applyBorder="1" applyAlignment="1">
      <alignment horizontal="center" vertical="top"/>
    </xf>
    <xf numFmtId="164" fontId="29" fillId="2" borderId="5" xfId="0" applyNumberFormat="1" applyFont="1" applyFill="1" applyBorder="1" applyAlignment="1">
      <alignment horizontal="right"/>
    </xf>
    <xf numFmtId="9" fontId="61" fillId="2" borderId="0" xfId="11050" applyFont="1" applyFill="1" applyBorder="1" applyAlignment="1">
      <alignment horizontal="right"/>
    </xf>
    <xf numFmtId="0" fontId="34" fillId="0" borderId="8" xfId="0" applyFont="1" applyBorder="1" applyAlignment="1">
      <alignment horizontal="left"/>
    </xf>
    <xf numFmtId="4" fontId="41" fillId="2" borderId="8" xfId="0" applyNumberFormat="1" applyFont="1" applyFill="1" applyBorder="1"/>
    <xf numFmtId="4" fontId="43" fillId="0" borderId="8" xfId="0" applyNumberFormat="1" applyFont="1" applyBorder="1" applyAlignment="1">
      <alignment horizontal="right"/>
    </xf>
    <xf numFmtId="169" fontId="42" fillId="0" borderId="2" xfId="0" applyNumberFormat="1" applyFont="1" applyFill="1" applyBorder="1" applyAlignment="1">
      <alignment horizontal="right"/>
    </xf>
    <xf numFmtId="0" fontId="64" fillId="0" borderId="2" xfId="0" applyFont="1" applyFill="1" applyBorder="1" applyAlignment="1">
      <alignment horizontal="center" vertical="center"/>
    </xf>
    <xf numFmtId="169" fontId="42" fillId="0" borderId="0" xfId="0" applyNumberFormat="1" applyFont="1" applyFill="1" applyBorder="1" applyAlignment="1">
      <alignment horizontal="right"/>
    </xf>
    <xf numFmtId="3" fontId="25" fillId="2" borderId="5" xfId="0" applyNumberFormat="1" applyFont="1" applyFill="1" applyBorder="1" applyAlignment="1">
      <alignment horizontal="center" vertical="top"/>
    </xf>
    <xf numFmtId="0" fontId="67" fillId="0" borderId="0" xfId="0" applyFont="1" applyAlignment="1"/>
    <xf numFmtId="0" fontId="26" fillId="0" borderId="0" xfId="0" applyFont="1" applyFill="1" applyBorder="1" applyAlignment="1"/>
    <xf numFmtId="0" fontId="23" fillId="0" borderId="0" xfId="0" applyFont="1" applyFill="1" applyBorder="1" applyAlignment="1"/>
    <xf numFmtId="0" fontId="67" fillId="0" borderId="0" xfId="0" applyFont="1" applyFill="1" applyAlignment="1"/>
    <xf numFmtId="0" fontId="46" fillId="0" borderId="0" xfId="0" applyFont="1" applyFill="1" applyBorder="1" applyAlignment="1"/>
    <xf numFmtId="0" fontId="64" fillId="0" borderId="0" xfId="0" applyFont="1" applyFill="1" applyBorder="1" applyAlignment="1">
      <alignment horizontal="center" vertical="center"/>
    </xf>
    <xf numFmtId="3" fontId="25" fillId="2" borderId="10" xfId="0" applyNumberFormat="1" applyFont="1" applyFill="1" applyBorder="1" applyAlignment="1">
      <alignment horizontal="center" vertical="top"/>
    </xf>
    <xf numFmtId="169" fontId="42" fillId="0" borderId="8" xfId="0" applyNumberFormat="1" applyFont="1" applyFill="1" applyBorder="1" applyAlignment="1">
      <alignment horizontal="right"/>
    </xf>
    <xf numFmtId="164" fontId="29" fillId="2" borderId="4" xfId="0" applyNumberFormat="1" applyFont="1" applyFill="1" applyBorder="1" applyAlignment="1">
      <alignment horizontal="right"/>
    </xf>
    <xf numFmtId="0" fontId="64" fillId="0" borderId="8" xfId="0" applyFont="1" applyFill="1" applyBorder="1" applyAlignment="1">
      <alignment horizontal="center" vertical="center"/>
    </xf>
    <xf numFmtId="0" fontId="28" fillId="2" borderId="2" xfId="0" applyFont="1" applyFill="1" applyBorder="1" applyAlignment="1"/>
    <xf numFmtId="0" fontId="28" fillId="2" borderId="0" xfId="0" applyFont="1" applyFill="1" applyBorder="1" applyAlignment="1"/>
    <xf numFmtId="3" fontId="28" fillId="2" borderId="10" xfId="0" applyNumberFormat="1" applyFont="1" applyFill="1" applyBorder="1" applyAlignment="1">
      <alignment horizontal="left"/>
    </xf>
    <xf numFmtId="3" fontId="27" fillId="2" borderId="10" xfId="0" applyNumberFormat="1" applyFont="1" applyFill="1" applyBorder="1" applyAlignment="1">
      <alignment horizontal="right"/>
    </xf>
    <xf numFmtId="3" fontId="27" fillId="2" borderId="11" xfId="0" applyNumberFormat="1" applyFont="1" applyFill="1" applyBorder="1" applyAlignment="1">
      <alignment horizontal="right"/>
    </xf>
    <xf numFmtId="0" fontId="26" fillId="2" borderId="10" xfId="0" applyNumberFormat="1" applyFont="1" applyFill="1" applyBorder="1"/>
    <xf numFmtId="0" fontId="26" fillId="0" borderId="10" xfId="0" applyFont="1" applyBorder="1" applyAlignment="1"/>
    <xf numFmtId="9" fontId="61" fillId="2" borderId="2" xfId="11050" applyFont="1" applyFill="1" applyBorder="1" applyAlignment="1">
      <alignment horizontal="right"/>
    </xf>
    <xf numFmtId="0" fontId="26" fillId="0" borderId="11" xfId="0" applyFont="1" applyBorder="1" applyAlignment="1"/>
    <xf numFmtId="0" fontId="26" fillId="0" borderId="10" xfId="0" applyFont="1" applyBorder="1" applyAlignment="1">
      <alignment horizontal="right"/>
    </xf>
    <xf numFmtId="0" fontId="26" fillId="0" borderId="11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right"/>
    </xf>
    <xf numFmtId="14" fontId="63" fillId="2" borderId="0" xfId="0" applyNumberFormat="1" applyFont="1" applyFill="1" applyBorder="1" applyAlignment="1">
      <alignment horizontal="right"/>
    </xf>
    <xf numFmtId="14" fontId="63" fillId="0" borderId="0" xfId="0" applyNumberFormat="1" applyFont="1" applyFill="1" applyBorder="1" applyAlignment="1">
      <alignment horizontal="right"/>
    </xf>
    <xf numFmtId="14" fontId="63" fillId="0" borderId="10" xfId="0" applyNumberFormat="1" applyFont="1" applyFill="1" applyBorder="1" applyAlignment="1">
      <alignment horizontal="right"/>
    </xf>
    <xf numFmtId="3" fontId="62" fillId="2" borderId="5" xfId="0" applyNumberFormat="1" applyFont="1" applyFill="1" applyBorder="1" applyAlignment="1">
      <alignment horizontal="right"/>
    </xf>
    <xf numFmtId="3" fontId="28" fillId="2" borderId="11" xfId="0" applyNumberFormat="1" applyFont="1" applyFill="1" applyBorder="1" applyAlignment="1">
      <alignment horizontal="right"/>
    </xf>
    <xf numFmtId="0" fontId="28" fillId="36" borderId="1" xfId="0" applyFont="1" applyFill="1" applyBorder="1" applyAlignment="1"/>
    <xf numFmtId="0" fontId="68" fillId="36" borderId="3" xfId="0" applyFont="1" applyFill="1" applyBorder="1" applyAlignment="1"/>
    <xf numFmtId="3" fontId="68" fillId="36" borderId="1" xfId="0" applyNumberFormat="1" applyFont="1" applyFill="1" applyBorder="1" applyAlignment="1">
      <alignment horizontal="right"/>
    </xf>
    <xf numFmtId="3" fontId="68" fillId="36" borderId="3" xfId="0" applyNumberFormat="1" applyFont="1" applyFill="1" applyBorder="1" applyAlignment="1">
      <alignment horizontal="right"/>
    </xf>
    <xf numFmtId="3" fontId="68" fillId="36" borderId="6" xfId="0" applyNumberFormat="1" applyFont="1" applyFill="1" applyBorder="1" applyAlignment="1">
      <alignment horizontal="right"/>
    </xf>
    <xf numFmtId="0" fontId="68" fillId="36" borderId="6" xfId="0" applyFont="1" applyFill="1" applyBorder="1" applyAlignment="1"/>
    <xf numFmtId="0" fontId="64" fillId="2" borderId="0" xfId="0" applyFont="1" applyFill="1" applyBorder="1" applyAlignment="1">
      <alignment horizontal="center" vertical="center"/>
    </xf>
    <xf numFmtId="0" fontId="69" fillId="36" borderId="1" xfId="0" applyFont="1" applyFill="1" applyBorder="1" applyAlignment="1"/>
    <xf numFmtId="0" fontId="68" fillId="36" borderId="1" xfId="0" applyFont="1" applyFill="1" applyBorder="1" applyAlignment="1">
      <alignment horizontal="left"/>
    </xf>
    <xf numFmtId="0" fontId="68" fillId="36" borderId="1" xfId="0" applyFont="1" applyFill="1" applyBorder="1" applyAlignment="1"/>
    <xf numFmtId="3" fontId="70" fillId="36" borderId="3" xfId="0" applyNumberFormat="1" applyFont="1" applyFill="1" applyBorder="1" applyAlignment="1">
      <alignment horizontal="right"/>
    </xf>
    <xf numFmtId="3" fontId="70" fillId="36" borderId="1" xfId="0" applyNumberFormat="1" applyFont="1" applyFill="1" applyBorder="1" applyAlignment="1">
      <alignment horizontal="right"/>
    </xf>
    <xf numFmtId="3" fontId="70" fillId="36" borderId="6" xfId="0" applyNumberFormat="1" applyFont="1" applyFill="1" applyBorder="1" applyAlignment="1">
      <alignment horizontal="right"/>
    </xf>
    <xf numFmtId="3" fontId="70" fillId="36" borderId="1" xfId="11050" applyNumberFormat="1" applyFont="1" applyFill="1" applyBorder="1" applyAlignment="1">
      <alignment horizontal="right"/>
    </xf>
    <xf numFmtId="3" fontId="70" fillId="36" borderId="3" xfId="11050" applyNumberFormat="1" applyFont="1" applyFill="1" applyBorder="1" applyAlignment="1">
      <alignment horizontal="right"/>
    </xf>
    <xf numFmtId="3" fontId="70" fillId="36" borderId="6" xfId="11050" applyNumberFormat="1" applyFont="1" applyFill="1" applyBorder="1" applyAlignment="1">
      <alignment horizontal="right"/>
    </xf>
    <xf numFmtId="0" fontId="28" fillId="2" borderId="5" xfId="0" applyFont="1" applyFill="1" applyBorder="1" applyAlignment="1"/>
    <xf numFmtId="0" fontId="28" fillId="2" borderId="5" xfId="0" applyFont="1" applyFill="1" applyBorder="1" applyAlignment="1">
      <alignment horizontal="center"/>
    </xf>
    <xf numFmtId="17" fontId="28" fillId="2" borderId="5" xfId="0" applyNumberFormat="1" applyFont="1" applyFill="1" applyBorder="1" applyAlignment="1">
      <alignment horizontal="center"/>
    </xf>
    <xf numFmtId="0" fontId="34" fillId="2" borderId="1" xfId="0" applyFont="1" applyFill="1" applyBorder="1" applyAlignment="1">
      <alignment horizontal="left"/>
    </xf>
    <xf numFmtId="0" fontId="48" fillId="2" borderId="1" xfId="0" applyFont="1" applyFill="1" applyBorder="1" applyAlignment="1">
      <alignment horizontal="left"/>
    </xf>
    <xf numFmtId="0" fontId="72" fillId="2" borderId="7" xfId="0" applyFont="1" applyFill="1" applyBorder="1" applyAlignment="1"/>
    <xf numFmtId="0" fontId="37" fillId="2" borderId="4" xfId="0" applyFont="1" applyFill="1" applyBorder="1" applyAlignment="1">
      <alignment horizontal="left"/>
    </xf>
    <xf numFmtId="0" fontId="37" fillId="2" borderId="1" xfId="0" applyFont="1" applyFill="1" applyBorder="1" applyAlignment="1">
      <alignment horizontal="left"/>
    </xf>
    <xf numFmtId="0" fontId="37" fillId="2" borderId="1" xfId="481" applyFont="1" applyFill="1" applyBorder="1" applyAlignment="1">
      <alignment horizontal="left"/>
    </xf>
    <xf numFmtId="0" fontId="37" fillId="2" borderId="7" xfId="0" applyFont="1" applyFill="1" applyBorder="1" applyAlignment="1"/>
    <xf numFmtId="0" fontId="26" fillId="2" borderId="11" xfId="0" applyNumberFormat="1" applyFont="1" applyFill="1" applyBorder="1"/>
    <xf numFmtId="3" fontId="25" fillId="2" borderId="12" xfId="0" applyNumberFormat="1" applyFont="1" applyFill="1" applyBorder="1" applyAlignment="1">
      <alignment horizontal="center" vertical="top"/>
    </xf>
    <xf numFmtId="9" fontId="61" fillId="2" borderId="3" xfId="11050" applyFont="1" applyFill="1" applyBorder="1" applyAlignment="1">
      <alignment horizontal="right"/>
    </xf>
    <xf numFmtId="0" fontId="27" fillId="2" borderId="13" xfId="0" applyNumberFormat="1" applyFont="1" applyFill="1" applyBorder="1"/>
    <xf numFmtId="3" fontId="28" fillId="2" borderId="13" xfId="0" applyNumberFormat="1" applyFont="1" applyFill="1" applyBorder="1" applyAlignment="1">
      <alignment horizontal="right"/>
    </xf>
    <xf numFmtId="0" fontId="27" fillId="0" borderId="6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left"/>
    </xf>
    <xf numFmtId="164" fontId="29" fillId="0" borderId="0" xfId="0" applyNumberFormat="1" applyFont="1" applyBorder="1" applyAlignment="1"/>
    <xf numFmtId="164" fontId="25" fillId="2" borderId="0" xfId="0" applyNumberFormat="1" applyFont="1" applyFill="1" applyBorder="1" applyAlignment="1">
      <alignment horizontal="right"/>
    </xf>
    <xf numFmtId="3" fontId="27" fillId="2" borderId="5" xfId="0" applyNumberFormat="1" applyFont="1" applyFill="1" applyBorder="1" applyAlignment="1">
      <alignment horizontal="right"/>
    </xf>
    <xf numFmtId="164" fontId="29" fillId="0" borderId="2" xfId="0" applyNumberFormat="1" applyFont="1" applyBorder="1" applyAlignment="1">
      <alignment horizontal="right"/>
    </xf>
    <xf numFmtId="0" fontId="28" fillId="2" borderId="13" xfId="0" applyFont="1" applyFill="1" applyBorder="1" applyAlignment="1">
      <alignment horizontal="right"/>
    </xf>
    <xf numFmtId="0" fontId="26" fillId="2" borderId="14" xfId="0" applyNumberFormat="1" applyFont="1" applyFill="1" applyBorder="1"/>
    <xf numFmtId="1" fontId="48" fillId="2" borderId="14" xfId="44" applyNumberFormat="1" applyFont="1" applyFill="1" applyBorder="1"/>
    <xf numFmtId="0" fontId="27" fillId="2" borderId="14" xfId="0" applyNumberFormat="1" applyFont="1" applyFill="1" applyBorder="1"/>
    <xf numFmtId="1" fontId="48" fillId="2" borderId="15" xfId="44" applyNumberFormat="1" applyFont="1" applyFill="1" applyBorder="1"/>
    <xf numFmtId="1" fontId="48" fillId="2" borderId="13" xfId="44" applyNumberFormat="1" applyFont="1" applyFill="1" applyBorder="1"/>
    <xf numFmtId="3" fontId="29" fillId="2" borderId="7" xfId="0" applyNumberFormat="1" applyFont="1" applyFill="1" applyBorder="1" applyAlignment="1">
      <alignment horizontal="right"/>
    </xf>
    <xf numFmtId="3" fontId="48" fillId="2" borderId="13" xfId="0" applyNumberFormat="1" applyFont="1" applyFill="1" applyBorder="1" applyAlignment="1"/>
    <xf numFmtId="3" fontId="48" fillId="2" borderId="14" xfId="0" applyNumberFormat="1" applyFont="1" applyFill="1" applyBorder="1" applyAlignment="1"/>
    <xf numFmtId="3" fontId="48" fillId="2" borderId="15" xfId="0" applyNumberFormat="1" applyFont="1" applyFill="1" applyBorder="1" applyAlignment="1"/>
    <xf numFmtId="1" fontId="48" fillId="2" borderId="6" xfId="44" applyNumberFormat="1" applyFont="1" applyFill="1" applyBorder="1"/>
    <xf numFmtId="1" fontId="48" fillId="2" borderId="7" xfId="44" applyNumberFormat="1" applyFont="1" applyFill="1" applyBorder="1"/>
    <xf numFmtId="4" fontId="41" fillId="2" borderId="11" xfId="0" applyNumberFormat="1" applyFont="1" applyFill="1" applyBorder="1" applyAlignment="1">
      <alignment horizontal="right"/>
    </xf>
    <xf numFmtId="164" fontId="29" fillId="2" borderId="12" xfId="0" applyNumberFormat="1" applyFont="1" applyFill="1" applyBorder="1" applyAlignment="1">
      <alignment horizontal="right"/>
    </xf>
    <xf numFmtId="0" fontId="64" fillId="2" borderId="9" xfId="0" applyFont="1" applyFill="1" applyBorder="1" applyAlignment="1">
      <alignment horizontal="center" vertical="center"/>
    </xf>
    <xf numFmtId="3" fontId="25" fillId="2" borderId="3" xfId="0" applyNumberFormat="1" applyFont="1" applyFill="1" applyBorder="1" applyAlignment="1">
      <alignment horizontal="right"/>
    </xf>
    <xf numFmtId="3" fontId="25" fillId="2" borderId="6" xfId="0" applyNumberFormat="1" applyFont="1" applyFill="1" applyBorder="1" applyAlignment="1">
      <alignment horizontal="right"/>
    </xf>
    <xf numFmtId="3" fontId="42" fillId="2" borderId="2" xfId="0" applyNumberFormat="1" applyFont="1" applyFill="1" applyBorder="1" applyAlignment="1">
      <alignment horizontal="right"/>
    </xf>
    <xf numFmtId="3" fontId="25" fillId="2" borderId="9" xfId="0" applyNumberFormat="1" applyFont="1" applyFill="1" applyBorder="1" applyAlignment="1">
      <alignment horizontal="center"/>
    </xf>
    <xf numFmtId="3" fontId="25" fillId="2" borderId="12" xfId="0" applyNumberFormat="1" applyFont="1" applyFill="1" applyBorder="1" applyAlignment="1">
      <alignment horizontal="center"/>
    </xf>
    <xf numFmtId="0" fontId="31" fillId="2" borderId="11" xfId="0" applyFont="1" applyFill="1" applyBorder="1" applyAlignment="1">
      <alignment horizontal="right"/>
    </xf>
    <xf numFmtId="0" fontId="29" fillId="35" borderId="0" xfId="0" applyFont="1" applyFill="1" applyBorder="1" applyAlignment="1"/>
    <xf numFmtId="4" fontId="26" fillId="35" borderId="0" xfId="0" applyNumberFormat="1" applyFont="1" applyFill="1" applyBorder="1" applyAlignment="1"/>
    <xf numFmtId="3" fontId="26" fillId="35" borderId="6" xfId="0" applyNumberFormat="1" applyFont="1" applyFill="1" applyBorder="1" applyAlignment="1"/>
    <xf numFmtId="3" fontId="45" fillId="2" borderId="5" xfId="0" applyNumberFormat="1" applyFont="1" applyFill="1" applyBorder="1" applyAlignment="1">
      <alignment horizontal="right"/>
    </xf>
    <xf numFmtId="3" fontId="43" fillId="2" borderId="2" xfId="0" applyNumberFormat="1" applyFont="1" applyFill="1" applyBorder="1" applyAlignment="1">
      <alignment horizontal="right"/>
    </xf>
    <xf numFmtId="4" fontId="43" fillId="2" borderId="2" xfId="0" applyNumberFormat="1" applyFont="1" applyFill="1" applyBorder="1" applyAlignment="1">
      <alignment horizontal="right"/>
    </xf>
    <xf numFmtId="0" fontId="64" fillId="2" borderId="2" xfId="0" applyFont="1" applyFill="1" applyBorder="1" applyAlignment="1">
      <alignment horizontal="center" vertical="center"/>
    </xf>
    <xf numFmtId="164" fontId="29" fillId="2" borderId="2" xfId="0" applyNumberFormat="1" applyFont="1" applyFill="1" applyBorder="1" applyAlignment="1">
      <alignment horizontal="right"/>
    </xf>
    <xf numFmtId="3" fontId="25" fillId="2" borderId="2" xfId="0" applyNumberFormat="1" applyFont="1" applyFill="1" applyBorder="1" applyAlignment="1">
      <alignment horizontal="center"/>
    </xf>
    <xf numFmtId="3" fontId="25" fillId="2" borderId="5" xfId="0" applyNumberFormat="1" applyFont="1" applyFill="1" applyBorder="1" applyAlignment="1">
      <alignment horizontal="center"/>
    </xf>
    <xf numFmtId="0" fontId="28" fillId="2" borderId="3" xfId="0" applyFont="1" applyFill="1" applyBorder="1" applyAlignment="1">
      <alignment horizontal="right"/>
    </xf>
    <xf numFmtId="17" fontId="28" fillId="2" borderId="2" xfId="0" applyNumberFormat="1" applyFont="1" applyFill="1" applyBorder="1" applyAlignment="1">
      <alignment horizontal="right"/>
    </xf>
    <xf numFmtId="3" fontId="25" fillId="36" borderId="3" xfId="0" applyNumberFormat="1" applyFont="1" applyFill="1" applyBorder="1" applyAlignment="1">
      <alignment horizontal="right"/>
    </xf>
    <xf numFmtId="3" fontId="25" fillId="36" borderId="6" xfId="0" applyNumberFormat="1" applyFont="1" applyFill="1" applyBorder="1" applyAlignment="1">
      <alignment horizontal="right"/>
    </xf>
    <xf numFmtId="3" fontId="51" fillId="2" borderId="11" xfId="0" applyNumberFormat="1" applyFont="1" applyFill="1" applyBorder="1" applyAlignment="1"/>
    <xf numFmtId="3" fontId="51" fillId="2" borderId="12" xfId="0" applyNumberFormat="1" applyFont="1" applyFill="1" applyBorder="1" applyAlignment="1"/>
    <xf numFmtId="3" fontId="51" fillId="2" borderId="14" xfId="0" applyNumberFormat="1" applyFont="1" applyFill="1" applyBorder="1" applyAlignment="1"/>
    <xf numFmtId="3" fontId="51" fillId="2" borderId="15" xfId="0" applyNumberFormat="1" applyFont="1" applyFill="1" applyBorder="1" applyAlignment="1"/>
    <xf numFmtId="3" fontId="28" fillId="2" borderId="5" xfId="0" applyNumberFormat="1" applyFont="1" applyFill="1" applyBorder="1" applyAlignment="1">
      <alignment horizontal="right"/>
    </xf>
    <xf numFmtId="0" fontId="25" fillId="0" borderId="8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3" fontId="29" fillId="2" borderId="15" xfId="0" applyNumberFormat="1" applyFont="1" applyFill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164" fontId="25" fillId="2" borderId="2" xfId="0" applyNumberFormat="1" applyFont="1" applyFill="1" applyBorder="1" applyAlignment="1">
      <alignment horizontal="right"/>
    </xf>
    <xf numFmtId="17" fontId="25" fillId="2" borderId="2" xfId="0" applyNumberFormat="1" applyFont="1" applyFill="1" applyBorder="1" applyAlignment="1">
      <alignment horizontal="center" vertical="center" wrapText="1"/>
    </xf>
    <xf numFmtId="4" fontId="42" fillId="0" borderId="8" xfId="0" applyNumberFormat="1" applyFont="1" applyFill="1" applyBorder="1" applyAlignment="1">
      <alignment horizontal="right"/>
    </xf>
    <xf numFmtId="3" fontId="25" fillId="0" borderId="2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right" vertical="top"/>
    </xf>
    <xf numFmtId="166" fontId="43" fillId="0" borderId="11" xfId="0" applyNumberFormat="1" applyFont="1" applyBorder="1" applyAlignment="1"/>
    <xf numFmtId="3" fontId="25" fillId="0" borderId="9" xfId="0" applyNumberFormat="1" applyFont="1" applyBorder="1" applyAlignment="1">
      <alignment horizontal="center"/>
    </xf>
    <xf numFmtId="3" fontId="25" fillId="0" borderId="12" xfId="0" applyNumberFormat="1" applyFont="1" applyBorder="1" applyAlignment="1">
      <alignment horizontal="center"/>
    </xf>
    <xf numFmtId="0" fontId="34" fillId="2" borderId="10" xfId="0" applyFont="1" applyFill="1" applyBorder="1" applyAlignment="1"/>
    <xf numFmtId="0" fontId="39" fillId="0" borderId="3" xfId="0" applyFont="1" applyBorder="1" applyAlignment="1"/>
    <xf numFmtId="0" fontId="31" fillId="0" borderId="2" xfId="0" applyFont="1" applyBorder="1" applyAlignment="1"/>
    <xf numFmtId="0" fontId="39" fillId="0" borderId="0" xfId="0" applyFont="1" applyBorder="1" applyAlignment="1"/>
    <xf numFmtId="0" fontId="34" fillId="2" borderId="0" xfId="0" applyFont="1" applyFill="1" applyBorder="1" applyAlignment="1"/>
    <xf numFmtId="0" fontId="39" fillId="0" borderId="5" xfId="0" applyFont="1" applyBorder="1" applyAlignment="1"/>
    <xf numFmtId="0" fontId="34" fillId="2" borderId="2" xfId="0" applyFont="1" applyFill="1" applyBorder="1" applyAlignment="1"/>
    <xf numFmtId="3" fontId="48" fillId="2" borderId="6" xfId="0" applyNumberFormat="1" applyFont="1" applyFill="1" applyBorder="1" applyAlignment="1">
      <alignment horizontal="right"/>
    </xf>
    <xf numFmtId="3" fontId="29" fillId="0" borderId="12" xfId="159" applyNumberFormat="1" applyFont="1" applyBorder="1" applyAlignment="1">
      <alignment horizontal="right"/>
    </xf>
    <xf numFmtId="3" fontId="29" fillId="0" borderId="11" xfId="125" applyNumberFormat="1" applyFont="1" applyBorder="1" applyAlignment="1">
      <alignment horizontal="right"/>
    </xf>
    <xf numFmtId="3" fontId="62" fillId="2" borderId="2" xfId="0" applyNumberFormat="1" applyFont="1" applyFill="1" applyBorder="1" applyAlignment="1">
      <alignment horizontal="right"/>
    </xf>
    <xf numFmtId="3" fontId="62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center"/>
    </xf>
    <xf numFmtId="4" fontId="42" fillId="0" borderId="9" xfId="0" applyNumberFormat="1" applyFont="1" applyFill="1" applyBorder="1" applyAlignment="1">
      <alignment horizontal="right"/>
    </xf>
    <xf numFmtId="3" fontId="42" fillId="2" borderId="0" xfId="0" applyNumberFormat="1" applyFont="1" applyFill="1" applyBorder="1" applyAlignment="1">
      <alignment horizontal="right"/>
    </xf>
    <xf numFmtId="14" fontId="63" fillId="0" borderId="11" xfId="0" applyNumberFormat="1" applyFont="1" applyFill="1" applyBorder="1" applyAlignment="1">
      <alignment horizontal="right"/>
    </xf>
    <xf numFmtId="14" fontId="63" fillId="2" borderId="10" xfId="0" applyNumberFormat="1" applyFont="1" applyFill="1" applyBorder="1" applyAlignment="1">
      <alignment horizontal="right"/>
    </xf>
    <xf numFmtId="3" fontId="43" fillId="2" borderId="8" xfId="0" applyNumberFormat="1" applyFont="1" applyFill="1" applyBorder="1" applyAlignment="1">
      <alignment horizontal="right"/>
    </xf>
    <xf numFmtId="3" fontId="45" fillId="2" borderId="4" xfId="0" applyNumberFormat="1" applyFont="1" applyFill="1" applyBorder="1" applyAlignment="1">
      <alignment horizontal="right"/>
    </xf>
    <xf numFmtId="4" fontId="43" fillId="2" borderId="8" xfId="0" applyNumberFormat="1" applyFont="1" applyFill="1" applyBorder="1" applyAlignment="1">
      <alignment horizontal="right"/>
    </xf>
    <xf numFmtId="3" fontId="51" fillId="2" borderId="11" xfId="43" applyNumberFormat="1" applyFont="1" applyFill="1" applyBorder="1"/>
    <xf numFmtId="3" fontId="45" fillId="2" borderId="12" xfId="0" applyNumberFormat="1" applyFont="1" applyFill="1" applyBorder="1" applyAlignment="1">
      <alignment horizontal="right"/>
    </xf>
    <xf numFmtId="3" fontId="43" fillId="2" borderId="9" xfId="0" applyNumberFormat="1" applyFont="1" applyFill="1" applyBorder="1" applyAlignment="1">
      <alignment horizontal="right"/>
    </xf>
    <xf numFmtId="14" fontId="63" fillId="2" borderId="11" xfId="0" applyNumberFormat="1" applyFont="1" applyFill="1" applyBorder="1" applyAlignment="1">
      <alignment horizontal="right"/>
    </xf>
    <xf numFmtId="3" fontId="68" fillId="36" borderId="7" xfId="0" applyNumberFormat="1" applyFont="1" applyFill="1" applyBorder="1" applyAlignment="1">
      <alignment horizontal="right"/>
    </xf>
    <xf numFmtId="3" fontId="29" fillId="2" borderId="14" xfId="0" applyNumberFormat="1" applyFont="1" applyFill="1" applyBorder="1" applyAlignment="1">
      <alignment horizontal="right"/>
    </xf>
    <xf numFmtId="169" fontId="42" fillId="0" borderId="13" xfId="0" applyNumberFormat="1" applyFont="1" applyFill="1" applyBorder="1" applyAlignment="1">
      <alignment horizontal="right"/>
    </xf>
    <xf numFmtId="164" fontId="29" fillId="2" borderId="15" xfId="0" applyNumberFormat="1" applyFont="1" applyFill="1" applyBorder="1" applyAlignment="1">
      <alignment horizontal="right"/>
    </xf>
    <xf numFmtId="0" fontId="64" fillId="0" borderId="14" xfId="0" applyFont="1" applyFill="1" applyBorder="1" applyAlignment="1">
      <alignment horizontal="center" vertical="center"/>
    </xf>
    <xf numFmtId="3" fontId="29" fillId="0" borderId="15" xfId="0" applyNumberFormat="1" applyFont="1" applyBorder="1" applyAlignment="1">
      <alignment horizontal="right"/>
    </xf>
    <xf numFmtId="4" fontId="41" fillId="2" borderId="13" xfId="0" applyNumberFormat="1" applyFont="1" applyFill="1" applyBorder="1"/>
    <xf numFmtId="3" fontId="45" fillId="0" borderId="15" xfId="0" applyNumberFormat="1" applyFont="1" applyBorder="1" applyAlignment="1">
      <alignment horizontal="right"/>
    </xf>
    <xf numFmtId="3" fontId="43" fillId="0" borderId="13" xfId="0" applyNumberFormat="1" applyFont="1" applyBorder="1" applyAlignment="1">
      <alignment horizontal="right"/>
    </xf>
    <xf numFmtId="4" fontId="43" fillId="0" borderId="13" xfId="0" applyNumberFormat="1" applyFont="1" applyBorder="1" applyAlignment="1">
      <alignment horizontal="right"/>
    </xf>
    <xf numFmtId="3" fontId="70" fillId="36" borderId="7" xfId="0" applyNumberFormat="1" applyFont="1" applyFill="1" applyBorder="1" applyAlignment="1">
      <alignment horizontal="right"/>
    </xf>
    <xf numFmtId="3" fontId="29" fillId="0" borderId="14" xfId="0" applyNumberFormat="1" applyFont="1" applyBorder="1" applyAlignment="1">
      <alignment horizontal="right"/>
    </xf>
    <xf numFmtId="3" fontId="70" fillId="36" borderId="7" xfId="11050" applyNumberFormat="1" applyFont="1" applyFill="1" applyBorder="1" applyAlignment="1">
      <alignment horizontal="right"/>
    </xf>
    <xf numFmtId="14" fontId="63" fillId="0" borderId="14" xfId="0" applyNumberFormat="1" applyFont="1" applyFill="1" applyBorder="1" applyAlignment="1">
      <alignment horizontal="right"/>
    </xf>
    <xf numFmtId="3" fontId="29" fillId="0" borderId="13" xfId="0" applyNumberFormat="1" applyFont="1" applyBorder="1" applyAlignment="1">
      <alignment horizontal="right"/>
    </xf>
    <xf numFmtId="3" fontId="29" fillId="0" borderId="7" xfId="0" applyNumberFormat="1" applyFont="1" applyBorder="1" applyAlignment="1">
      <alignment horizontal="right"/>
    </xf>
    <xf numFmtId="0" fontId="71" fillId="36" borderId="1" xfId="0" applyFont="1" applyFill="1" applyBorder="1" applyAlignment="1">
      <alignment horizontal="left"/>
    </xf>
    <xf numFmtId="3" fontId="45" fillId="0" borderId="0" xfId="0" applyNumberFormat="1" applyFont="1" applyFill="1" applyBorder="1" applyAlignment="1">
      <alignment horizontal="right"/>
    </xf>
    <xf numFmtId="4" fontId="41" fillId="2" borderId="11" xfId="0" applyNumberFormat="1" applyFont="1" applyFill="1" applyBorder="1"/>
    <xf numFmtId="3" fontId="45" fillId="2" borderId="11" xfId="0" applyNumberFormat="1" applyFont="1" applyFill="1" applyBorder="1" applyAlignment="1">
      <alignment horizontal="right"/>
    </xf>
    <xf numFmtId="3" fontId="43" fillId="2" borderId="11" xfId="0" applyNumberFormat="1" applyFont="1" applyFill="1" applyBorder="1" applyAlignment="1">
      <alignment horizontal="right"/>
    </xf>
    <xf numFmtId="4" fontId="43" fillId="2" borderId="11" xfId="0" applyNumberFormat="1" applyFont="1" applyFill="1" applyBorder="1" applyAlignment="1">
      <alignment horizontal="right"/>
    </xf>
    <xf numFmtId="3" fontId="48" fillId="2" borderId="7" xfId="0" applyNumberFormat="1" applyFont="1" applyFill="1" applyBorder="1" applyAlignment="1"/>
    <xf numFmtId="4" fontId="41" fillId="2" borderId="0" xfId="0" applyNumberFormat="1" applyFont="1" applyFill="1" applyBorder="1"/>
    <xf numFmtId="3" fontId="43" fillId="2" borderId="0" xfId="0" applyNumberFormat="1" applyFont="1" applyFill="1" applyBorder="1" applyAlignment="1">
      <alignment horizontal="right"/>
    </xf>
    <xf numFmtId="4" fontId="43" fillId="2" borderId="0" xfId="0" applyNumberFormat="1" applyFont="1" applyFill="1" applyBorder="1" applyAlignment="1">
      <alignment horizontal="right"/>
    </xf>
    <xf numFmtId="3" fontId="45" fillId="2" borderId="0" xfId="0" applyNumberFormat="1" applyFont="1" applyFill="1" applyBorder="1" applyAlignment="1">
      <alignment horizontal="right"/>
    </xf>
    <xf numFmtId="0" fontId="27" fillId="0" borderId="7" xfId="0" applyFont="1" applyFill="1" applyBorder="1" applyAlignment="1">
      <alignment horizontal="center" vertical="center" wrapText="1"/>
    </xf>
    <xf numFmtId="3" fontId="26" fillId="35" borderId="3" xfId="0" applyNumberFormat="1" applyFont="1" applyFill="1" applyBorder="1" applyAlignment="1"/>
    <xf numFmtId="3" fontId="26" fillId="35" borderId="7" xfId="0" applyNumberFormat="1" applyFont="1" applyFill="1" applyBorder="1" applyAlignment="1"/>
    <xf numFmtId="0" fontId="34" fillId="2" borderId="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/>
    </xf>
    <xf numFmtId="0" fontId="35" fillId="0" borderId="11" xfId="0" applyFont="1" applyFill="1" applyBorder="1" applyAlignment="1"/>
    <xf numFmtId="3" fontId="51" fillId="0" borderId="10" xfId="0" applyNumberFormat="1" applyFont="1" applyFill="1" applyBorder="1" applyAlignment="1"/>
    <xf numFmtId="3" fontId="51" fillId="0" borderId="0" xfId="0" applyNumberFormat="1" applyFont="1" applyFill="1" applyBorder="1" applyAlignment="1"/>
    <xf numFmtId="3" fontId="51" fillId="0" borderId="0" xfId="46" applyNumberFormat="1" applyFont="1" applyFill="1" applyBorder="1"/>
    <xf numFmtId="3" fontId="48" fillId="0" borderId="14" xfId="0" applyNumberFormat="1" applyFont="1" applyFill="1" applyBorder="1" applyAlignment="1">
      <alignment horizontal="right"/>
    </xf>
    <xf numFmtId="3" fontId="51" fillId="0" borderId="0" xfId="0" applyNumberFormat="1" applyFont="1" applyFill="1" applyBorder="1" applyAlignment="1">
      <alignment horizontal="right"/>
    </xf>
    <xf numFmtId="3" fontId="51" fillId="0" borderId="0" xfId="43" applyNumberFormat="1" applyFont="1" applyFill="1" applyBorder="1"/>
    <xf numFmtId="3" fontId="51" fillId="0" borderId="10" xfId="43" applyNumberFormat="1" applyFont="1" applyFill="1" applyBorder="1"/>
    <xf numFmtId="3" fontId="29" fillId="0" borderId="14" xfId="0" applyNumberFormat="1" applyFont="1" applyFill="1" applyBorder="1" applyAlignment="1">
      <alignment horizontal="right"/>
    </xf>
    <xf numFmtId="3" fontId="51" fillId="0" borderId="11" xfId="43" applyNumberFormat="1" applyFont="1" applyFill="1" applyBorder="1"/>
    <xf numFmtId="3" fontId="25" fillId="0" borderId="11" xfId="0" applyNumberFormat="1" applyFont="1" applyFill="1" applyBorder="1" applyAlignment="1">
      <alignment horizontal="right"/>
    </xf>
    <xf numFmtId="3" fontId="48" fillId="0" borderId="14" xfId="0" applyNumberFormat="1" applyFont="1" applyFill="1" applyBorder="1" applyAlignment="1"/>
    <xf numFmtId="0" fontId="77" fillId="34" borderId="0" xfId="0" applyFont="1" applyFill="1" applyBorder="1" applyAlignment="1"/>
    <xf numFmtId="0" fontId="24" fillId="0" borderId="8" xfId="0" applyFont="1" applyFill="1" applyBorder="1" applyAlignment="1">
      <alignment horizontal="left"/>
    </xf>
    <xf numFmtId="0" fontId="35" fillId="0" borderId="9" xfId="0" applyFont="1" applyFill="1" applyBorder="1" applyAlignment="1"/>
    <xf numFmtId="3" fontId="29" fillId="0" borderId="0" xfId="0" applyNumberFormat="1" applyFont="1" applyFill="1" applyBorder="1" applyAlignment="1"/>
    <xf numFmtId="3" fontId="29" fillId="0" borderId="0" xfId="41" applyNumberFormat="1" applyFont="1" applyFill="1" applyBorder="1"/>
    <xf numFmtId="3" fontId="25" fillId="0" borderId="14" xfId="0" applyNumberFormat="1" applyFont="1" applyFill="1" applyBorder="1" applyAlignment="1">
      <alignment horizontal="right"/>
    </xf>
    <xf numFmtId="3" fontId="29" fillId="0" borderId="2" xfId="0" applyNumberFormat="1" applyFont="1" applyFill="1" applyBorder="1" applyAlignment="1">
      <alignment horizontal="right"/>
    </xf>
    <xf numFmtId="3" fontId="29" fillId="0" borderId="8" xfId="0" applyNumberFormat="1" applyFont="1" applyFill="1" applyBorder="1" applyAlignment="1">
      <alignment horizontal="right"/>
    </xf>
    <xf numFmtId="3" fontId="29" fillId="0" borderId="10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164" fontId="29" fillId="0" borderId="0" xfId="0" applyNumberFormat="1" applyFont="1" applyFill="1" applyBorder="1" applyAlignment="1">
      <alignment horizontal="right"/>
    </xf>
    <xf numFmtId="164" fontId="29" fillId="0" borderId="11" xfId="0" applyNumberFormat="1" applyFont="1" applyFill="1" applyBorder="1" applyAlignment="1">
      <alignment horizontal="right"/>
    </xf>
    <xf numFmtId="0" fontId="36" fillId="0" borderId="11" xfId="0" applyFont="1" applyFill="1" applyBorder="1" applyAlignment="1"/>
    <xf numFmtId="0" fontId="35" fillId="0" borderId="11" xfId="0" applyFont="1" applyFill="1" applyBorder="1" applyAlignment="1">
      <alignment wrapText="1"/>
    </xf>
    <xf numFmtId="3" fontId="29" fillId="0" borderId="5" xfId="0" applyNumberFormat="1" applyFont="1" applyFill="1" applyBorder="1" applyAlignment="1">
      <alignment horizontal="right"/>
    </xf>
    <xf numFmtId="0" fontId="37" fillId="0" borderId="8" xfId="0" applyFont="1" applyFill="1" applyBorder="1" applyAlignment="1">
      <alignment horizontal="left"/>
    </xf>
    <xf numFmtId="0" fontId="34" fillId="0" borderId="13" xfId="0" applyFont="1" applyFill="1" applyBorder="1" applyAlignment="1"/>
    <xf numFmtId="3" fontId="25" fillId="0" borderId="8" xfId="0" applyNumberFormat="1" applyFont="1" applyFill="1" applyBorder="1" applyAlignment="1"/>
    <xf numFmtId="3" fontId="25" fillId="0" borderId="2" xfId="0" applyNumberFormat="1" applyFont="1" applyFill="1" applyBorder="1" applyAlignment="1"/>
    <xf numFmtId="0" fontId="1" fillId="0" borderId="2" xfId="186" applyFont="1" applyFill="1" applyBorder="1"/>
    <xf numFmtId="3" fontId="25" fillId="0" borderId="13" xfId="0" applyNumberFormat="1" applyFont="1" applyFill="1" applyBorder="1" applyAlignment="1">
      <alignment horizontal="right"/>
    </xf>
    <xf numFmtId="3" fontId="25" fillId="0" borderId="2" xfId="0" applyNumberFormat="1" applyFont="1" applyFill="1" applyBorder="1" applyAlignment="1">
      <alignment horizontal="right"/>
    </xf>
    <xf numFmtId="3" fontId="25" fillId="0" borderId="8" xfId="0" applyNumberFormat="1" applyFont="1" applyFill="1" applyBorder="1" applyAlignment="1">
      <alignment horizontal="right"/>
    </xf>
    <xf numFmtId="3" fontId="25" fillId="0" borderId="9" xfId="0" applyNumberFormat="1" applyFont="1" applyFill="1" applyBorder="1" applyAlignment="1">
      <alignment horizontal="right"/>
    </xf>
    <xf numFmtId="3" fontId="25" fillId="0" borderId="5" xfId="0" applyNumberFormat="1" applyFont="1" applyFill="1" applyBorder="1" applyAlignment="1">
      <alignment horizontal="right"/>
    </xf>
    <xf numFmtId="3" fontId="25" fillId="0" borderId="15" xfId="0" applyNumberFormat="1" applyFont="1" applyFill="1" applyBorder="1" applyAlignment="1">
      <alignment horizontal="right"/>
    </xf>
    <xf numFmtId="3" fontId="25" fillId="0" borderId="4" xfId="0" applyNumberFormat="1" applyFont="1" applyFill="1" applyBorder="1" applyAlignment="1">
      <alignment horizontal="right"/>
    </xf>
    <xf numFmtId="3" fontId="25" fillId="0" borderId="12" xfId="0" applyNumberFormat="1" applyFont="1" applyFill="1" applyBorder="1" applyAlignment="1">
      <alignment horizontal="right"/>
    </xf>
    <xf numFmtId="3" fontId="29" fillId="0" borderId="2" xfId="0" applyNumberFormat="1" applyFont="1" applyFill="1" applyBorder="1" applyAlignment="1"/>
    <xf numFmtId="3" fontId="29" fillId="0" borderId="0" xfId="42" applyNumberFormat="1" applyFont="1" applyFill="1" applyBorder="1"/>
    <xf numFmtId="3" fontId="45" fillId="0" borderId="2" xfId="0" applyNumberFormat="1" applyFont="1" applyFill="1" applyBorder="1"/>
    <xf numFmtId="3" fontId="45" fillId="0" borderId="10" xfId="0" applyNumberFormat="1" applyFont="1" applyFill="1" applyBorder="1"/>
    <xf numFmtId="0" fontId="29" fillId="0" borderId="0" xfId="0" applyFont="1" applyFill="1" applyBorder="1" applyAlignment="1">
      <alignment horizontal="right"/>
    </xf>
    <xf numFmtId="0" fontId="37" fillId="0" borderId="8" xfId="478" applyFont="1" applyFill="1" applyBorder="1" applyAlignment="1">
      <alignment horizontal="left"/>
    </xf>
    <xf numFmtId="0" fontId="37" fillId="0" borderId="13" xfId="478" applyFont="1" applyFill="1" applyBorder="1" applyAlignment="1"/>
    <xf numFmtId="3" fontId="29" fillId="0" borderId="8" xfId="0" applyNumberFormat="1" applyFont="1" applyFill="1" applyBorder="1" applyAlignment="1"/>
    <xf numFmtId="3" fontId="29" fillId="0" borderId="13" xfId="0" applyNumberFormat="1" applyFont="1" applyFill="1" applyBorder="1" applyAlignment="1">
      <alignment horizontal="right"/>
    </xf>
    <xf numFmtId="164" fontId="25" fillId="0" borderId="5" xfId="0" applyNumberFormat="1" applyFont="1" applyFill="1" applyBorder="1" applyAlignment="1">
      <alignment horizontal="right"/>
    </xf>
    <xf numFmtId="164" fontId="25" fillId="0" borderId="14" xfId="0" applyNumberFormat="1" applyFont="1" applyFill="1" applyBorder="1" applyAlignment="1">
      <alignment horizontal="right"/>
    </xf>
    <xf numFmtId="3" fontId="75" fillId="0" borderId="12" xfId="0" applyNumberFormat="1" applyFont="1" applyFill="1" applyBorder="1" applyAlignment="1">
      <alignment horizontal="right"/>
    </xf>
    <xf numFmtId="0" fontId="24" fillId="0" borderId="4" xfId="478" applyFont="1" applyFill="1" applyBorder="1" applyAlignment="1">
      <alignment horizontal="left"/>
    </xf>
    <xf numFmtId="0" fontId="35" fillId="0" borderId="12" xfId="478" applyFont="1" applyFill="1" applyBorder="1" applyAlignment="1"/>
    <xf numFmtId="3" fontId="29" fillId="0" borderId="1" xfId="0" applyNumberFormat="1" applyFont="1" applyFill="1" applyBorder="1" applyAlignment="1">
      <alignment horizontal="right"/>
    </xf>
    <xf numFmtId="3" fontId="29" fillId="0" borderId="3" xfId="0" applyNumberFormat="1" applyFont="1" applyFill="1" applyBorder="1" applyAlignment="1">
      <alignment horizontal="right"/>
    </xf>
    <xf numFmtId="164" fontId="29" fillId="0" borderId="3" xfId="0" applyNumberFormat="1" applyFont="1" applyFill="1" applyBorder="1" applyAlignment="1">
      <alignment horizontal="right"/>
    </xf>
    <xf numFmtId="164" fontId="25" fillId="0" borderId="7" xfId="0" applyNumberFormat="1" applyFont="1" applyFill="1" applyBorder="1" applyAlignment="1">
      <alignment horizontal="right"/>
    </xf>
    <xf numFmtId="0" fontId="37" fillId="0" borderId="13" xfId="0" applyFont="1" applyFill="1" applyBorder="1" applyAlignment="1"/>
    <xf numFmtId="0" fontId="1" fillId="0" borderId="9" xfId="186" applyFont="1" applyFill="1" applyBorder="1"/>
    <xf numFmtId="0" fontId="24" fillId="0" borderId="1" xfId="0" applyFont="1" applyFill="1" applyBorder="1" applyAlignment="1">
      <alignment horizontal="left"/>
    </xf>
    <xf numFmtId="0" fontId="35" fillId="0" borderId="6" xfId="0" applyFont="1" applyFill="1" applyBorder="1" applyAlignment="1"/>
    <xf numFmtId="3" fontId="29" fillId="0" borderId="6" xfId="0" applyNumberFormat="1" applyFont="1" applyFill="1" applyBorder="1" applyAlignment="1">
      <alignment horizontal="right"/>
    </xf>
    <xf numFmtId="3" fontId="25" fillId="0" borderId="6" xfId="0" applyNumberFormat="1" applyFont="1" applyFill="1" applyBorder="1" applyAlignment="1">
      <alignment horizontal="right"/>
    </xf>
    <xf numFmtId="3" fontId="25" fillId="0" borderId="7" xfId="0" applyNumberFormat="1" applyFont="1" applyFill="1" applyBorder="1" applyAlignment="1">
      <alignment horizontal="right"/>
    </xf>
    <xf numFmtId="3" fontId="29" fillId="0" borderId="7" xfId="0" applyNumberFormat="1" applyFont="1" applyFill="1" applyBorder="1" applyAlignment="1">
      <alignment horizontal="right"/>
    </xf>
    <xf numFmtId="1" fontId="48" fillId="2" borderId="0" xfId="44" applyNumberFormat="1" applyFont="1" applyFill="1" applyBorder="1"/>
    <xf numFmtId="0" fontId="34" fillId="2" borderId="2" xfId="0" applyFont="1" applyFill="1" applyBorder="1" applyAlignment="1">
      <alignment horizontal="left"/>
    </xf>
    <xf numFmtId="1" fontId="48" fillId="2" borderId="2" xfId="44" applyNumberFormat="1" applyFont="1" applyFill="1" applyBorder="1"/>
    <xf numFmtId="0" fontId="23" fillId="35" borderId="0" xfId="0" applyFont="1" applyFill="1" applyBorder="1" applyAlignment="1">
      <alignment horizontal="center"/>
    </xf>
    <xf numFmtId="0" fontId="76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/>
    </xf>
    <xf numFmtId="0" fontId="73" fillId="35" borderId="0" xfId="0" applyFont="1" applyFill="1" applyBorder="1" applyAlignment="1">
      <alignment horizontal="center"/>
    </xf>
    <xf numFmtId="0" fontId="74" fillId="35" borderId="0" xfId="0" applyFont="1" applyFill="1" applyBorder="1" applyAlignment="1">
      <alignment horizontal="center"/>
    </xf>
    <xf numFmtId="3" fontId="45" fillId="0" borderId="3" xfId="0" applyNumberFormat="1" applyFont="1" applyFill="1" applyBorder="1" applyAlignment="1">
      <alignment horizontal="right"/>
    </xf>
    <xf numFmtId="3" fontId="45" fillId="0" borderId="9" xfId="0" applyNumberFormat="1" applyFont="1" applyFill="1" applyBorder="1" applyAlignment="1">
      <alignment horizontal="right"/>
    </xf>
    <xf numFmtId="3" fontId="45" fillId="0" borderId="2" xfId="0" applyNumberFormat="1" applyFont="1" applyFill="1" applyBorder="1" applyAlignment="1">
      <alignment horizontal="right"/>
    </xf>
    <xf numFmtId="3" fontId="25" fillId="36" borderId="7" xfId="0" applyNumberFormat="1" applyFont="1" applyFill="1" applyBorder="1" applyAlignment="1">
      <alignment horizontal="right"/>
    </xf>
    <xf numFmtId="3" fontId="48" fillId="36" borderId="7" xfId="0" applyNumberFormat="1" applyFont="1" applyFill="1" applyBorder="1" applyAlignment="1">
      <alignment horizontal="right"/>
    </xf>
    <xf numFmtId="1" fontId="48" fillId="36" borderId="7" xfId="44" applyNumberFormat="1" applyFont="1" applyFill="1" applyBorder="1"/>
    <xf numFmtId="3" fontId="75" fillId="0" borderId="5" xfId="0" applyNumberFormat="1" applyFont="1" applyFill="1" applyBorder="1" applyAlignment="1">
      <alignment horizontal="right"/>
    </xf>
    <xf numFmtId="0" fontId="34" fillId="2" borderId="2" xfId="0" applyFont="1" applyFill="1" applyBorder="1" applyAlignment="1">
      <alignment horizontal="left" wrapText="1"/>
    </xf>
    <xf numFmtId="0" fontId="34" fillId="2" borderId="1" xfId="0" applyFont="1" applyFill="1" applyBorder="1" applyAlignment="1">
      <alignment horizontal="left" wrapText="1"/>
    </xf>
    <xf numFmtId="0" fontId="34" fillId="2" borderId="6" xfId="0" applyFont="1" applyFill="1" applyBorder="1" applyAlignment="1">
      <alignment horizontal="left" wrapText="1"/>
    </xf>
    <xf numFmtId="3" fontId="25" fillId="2" borderId="8" xfId="0" applyNumberFormat="1" applyFont="1" applyFill="1" applyBorder="1" applyAlignment="1">
      <alignment horizontal="right"/>
    </xf>
    <xf numFmtId="3" fontId="25" fillId="2" borderId="10" xfId="0" applyNumberFormat="1" applyFont="1" applyFill="1" applyBorder="1" applyAlignment="1">
      <alignment horizontal="right"/>
    </xf>
    <xf numFmtId="0" fontId="39" fillId="0" borderId="2" xfId="0" applyFont="1" applyBorder="1" applyAlignment="1"/>
    <xf numFmtId="0" fontId="28" fillId="2" borderId="2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3" fontId="29" fillId="0" borderId="15" xfId="0" applyNumberFormat="1" applyFont="1" applyFill="1" applyBorder="1" applyAlignment="1">
      <alignment horizontal="right"/>
    </xf>
    <xf numFmtId="3" fontId="68" fillId="2" borderId="15" xfId="0" applyNumberFormat="1" applyFont="1" applyFill="1" applyBorder="1" applyAlignment="1">
      <alignment horizontal="right"/>
    </xf>
    <xf numFmtId="4" fontId="41" fillId="2" borderId="14" xfId="0" applyNumberFormat="1" applyFont="1" applyFill="1" applyBorder="1" applyAlignment="1">
      <alignment horizontal="right"/>
    </xf>
    <xf numFmtId="3" fontId="25" fillId="2" borderId="15" xfId="0" applyNumberFormat="1" applyFont="1" applyFill="1" applyBorder="1" applyAlignment="1">
      <alignment horizontal="center" vertical="top"/>
    </xf>
    <xf numFmtId="169" fontId="42" fillId="2" borderId="13" xfId="0" applyNumberFormat="1" applyFont="1" applyFill="1" applyBorder="1" applyAlignment="1">
      <alignment horizontal="right"/>
    </xf>
    <xf numFmtId="0" fontId="64" fillId="2" borderId="13" xfId="0" applyFont="1" applyFill="1" applyBorder="1" applyAlignment="1">
      <alignment horizontal="center" vertical="center"/>
    </xf>
    <xf numFmtId="3" fontId="43" fillId="2" borderId="13" xfId="0" applyNumberFormat="1" applyFont="1" applyFill="1" applyBorder="1" applyAlignment="1">
      <alignment horizontal="right"/>
    </xf>
    <xf numFmtId="4" fontId="43" fillId="2" borderId="13" xfId="0" applyNumberFormat="1" applyFont="1" applyFill="1" applyBorder="1" applyAlignment="1">
      <alignment horizontal="right"/>
    </xf>
    <xf numFmtId="14" fontId="63" fillId="2" borderId="14" xfId="0" applyNumberFormat="1" applyFont="1" applyFill="1" applyBorder="1" applyAlignment="1">
      <alignment horizontal="right"/>
    </xf>
    <xf numFmtId="3" fontId="29" fillId="2" borderId="13" xfId="0" applyNumberFormat="1" applyFont="1" applyFill="1" applyBorder="1" applyAlignment="1">
      <alignment horizontal="right"/>
    </xf>
    <xf numFmtId="3" fontId="25" fillId="2" borderId="13" xfId="0" applyNumberFormat="1" applyFont="1" applyFill="1" applyBorder="1" applyAlignment="1">
      <alignment horizontal="center"/>
    </xf>
    <xf numFmtId="3" fontId="25" fillId="2" borderId="15" xfId="0" applyNumberFormat="1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horizontal="right"/>
    </xf>
    <xf numFmtId="3" fontId="25" fillId="0" borderId="3" xfId="0" applyNumberFormat="1" applyFont="1" applyFill="1" applyBorder="1" applyAlignment="1">
      <alignment horizontal="right"/>
    </xf>
    <xf numFmtId="3" fontId="25" fillId="36" borderId="1" xfId="0" applyNumberFormat="1" applyFont="1" applyFill="1" applyBorder="1" applyAlignment="1">
      <alignment horizontal="right"/>
    </xf>
    <xf numFmtId="3" fontId="25" fillId="0" borderId="10" xfId="0" applyNumberFormat="1" applyFont="1" applyFill="1" applyBorder="1" applyAlignment="1">
      <alignment horizontal="right"/>
    </xf>
    <xf numFmtId="0" fontId="27" fillId="2" borderId="8" xfId="0" applyNumberFormat="1" applyFont="1" applyFill="1" applyBorder="1"/>
    <xf numFmtId="0" fontId="26" fillId="2" borderId="13" xfId="0" applyNumberFormat="1" applyFont="1" applyFill="1" applyBorder="1"/>
    <xf numFmtId="3" fontId="45" fillId="0" borderId="11" xfId="0" applyNumberFormat="1" applyFont="1" applyFill="1" applyBorder="1"/>
    <xf numFmtId="0" fontId="51" fillId="2" borderId="11" xfId="0" applyFont="1" applyFill="1" applyBorder="1" applyAlignment="1"/>
    <xf numFmtId="3" fontId="26" fillId="35" borderId="1" xfId="0" applyNumberFormat="1" applyFont="1" applyFill="1" applyBorder="1" applyAlignment="1"/>
    <xf numFmtId="4" fontId="41" fillId="2" borderId="10" xfId="0" applyNumberFormat="1" applyFont="1" applyFill="1" applyBorder="1" applyAlignment="1">
      <alignment horizontal="right"/>
    </xf>
    <xf numFmtId="3" fontId="25" fillId="2" borderId="4" xfId="0" applyNumberFormat="1" applyFont="1" applyFill="1" applyBorder="1" applyAlignment="1">
      <alignment horizontal="center" vertical="top"/>
    </xf>
    <xf numFmtId="169" fontId="42" fillId="2" borderId="8" xfId="0" applyNumberFormat="1" applyFont="1" applyFill="1" applyBorder="1" applyAlignment="1">
      <alignment horizontal="right"/>
    </xf>
    <xf numFmtId="0" fontId="64" fillId="2" borderId="8" xfId="0" applyFont="1" applyFill="1" applyBorder="1" applyAlignment="1">
      <alignment horizontal="center" vertical="center"/>
    </xf>
    <xf numFmtId="3" fontId="25" fillId="2" borderId="8" xfId="0" applyNumberFormat="1" applyFont="1" applyFill="1" applyBorder="1" applyAlignment="1">
      <alignment horizontal="center"/>
    </xf>
    <xf numFmtId="3" fontId="25" fillId="2" borderId="4" xfId="0" applyNumberFormat="1" applyFont="1" applyFill="1" applyBorder="1" applyAlignment="1">
      <alignment horizontal="center"/>
    </xf>
    <xf numFmtId="164" fontId="29" fillId="0" borderId="10" xfId="0" applyNumberFormat="1" applyFont="1" applyFill="1" applyBorder="1" applyAlignment="1">
      <alignment horizontal="right"/>
    </xf>
    <xf numFmtId="3" fontId="75" fillId="0" borderId="15" xfId="0" applyNumberFormat="1" applyFont="1" applyFill="1" applyBorder="1" applyAlignment="1">
      <alignment horizontal="right"/>
    </xf>
    <xf numFmtId="3" fontId="45" fillId="0" borderId="13" xfId="0" applyNumberFormat="1" applyFont="1" applyFill="1" applyBorder="1" applyAlignment="1">
      <alignment horizontal="right"/>
    </xf>
    <xf numFmtId="4" fontId="41" fillId="2" borderId="14" xfId="0" applyNumberFormat="1" applyFont="1" applyFill="1" applyBorder="1"/>
    <xf numFmtId="3" fontId="43" fillId="2" borderId="14" xfId="0" applyNumberFormat="1" applyFont="1" applyFill="1" applyBorder="1" applyAlignment="1">
      <alignment horizontal="right"/>
    </xf>
    <xf numFmtId="4" fontId="43" fillId="2" borderId="14" xfId="0" applyNumberFormat="1" applyFont="1" applyFill="1" applyBorder="1" applyAlignment="1">
      <alignment horizontal="right"/>
    </xf>
    <xf numFmtId="3" fontId="25" fillId="0" borderId="1" xfId="0" applyNumberFormat="1" applyFont="1" applyFill="1" applyBorder="1" applyAlignment="1">
      <alignment horizontal="right"/>
    </xf>
    <xf numFmtId="3" fontId="75" fillId="0" borderId="10" xfId="0" applyNumberFormat="1" applyFont="1" applyFill="1" applyBorder="1" applyAlignment="1">
      <alignment horizontal="right"/>
    </xf>
    <xf numFmtId="4" fontId="41" fillId="2" borderId="10" xfId="0" applyNumberFormat="1" applyFont="1" applyFill="1" applyBorder="1"/>
    <xf numFmtId="3" fontId="43" fillId="2" borderId="10" xfId="0" applyNumberFormat="1" applyFont="1" applyFill="1" applyBorder="1" applyAlignment="1">
      <alignment horizontal="right"/>
    </xf>
    <xf numFmtId="4" fontId="43" fillId="2" borderId="10" xfId="0" applyNumberFormat="1" applyFont="1" applyFill="1" applyBorder="1" applyAlignment="1">
      <alignment horizontal="right"/>
    </xf>
    <xf numFmtId="3" fontId="45" fillId="2" borderId="10" xfId="0" applyNumberFormat="1" applyFont="1" applyFill="1" applyBorder="1" applyAlignment="1">
      <alignment horizontal="right"/>
    </xf>
    <xf numFmtId="3" fontId="45" fillId="0" borderId="1" xfId="0" applyNumberFormat="1" applyFont="1" applyFill="1" applyBorder="1" applyAlignment="1">
      <alignment horizontal="right"/>
    </xf>
    <xf numFmtId="3" fontId="68" fillId="0" borderId="1" xfId="0" applyNumberFormat="1" applyFont="1" applyFill="1" applyBorder="1" applyAlignment="1">
      <alignment horizontal="right"/>
    </xf>
    <xf numFmtId="3" fontId="68" fillId="0" borderId="4" xfId="0" applyNumberFormat="1" applyFont="1" applyFill="1" applyBorder="1" applyAlignment="1">
      <alignment horizontal="right"/>
    </xf>
    <xf numFmtId="3" fontId="68" fillId="0" borderId="10" xfId="0" applyNumberFormat="1" applyFont="1" applyFill="1" applyBorder="1" applyAlignment="1">
      <alignment horizontal="right"/>
    </xf>
    <xf numFmtId="3" fontId="68" fillId="0" borderId="8" xfId="0" applyNumberFormat="1" applyFont="1" applyFill="1" applyBorder="1" applyAlignment="1">
      <alignment horizontal="right"/>
    </xf>
    <xf numFmtId="3" fontId="6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0" fontId="28" fillId="2" borderId="10" xfId="0" applyFont="1" applyFill="1" applyBorder="1" applyAlignment="1">
      <alignment horizontal="right"/>
    </xf>
    <xf numFmtId="0" fontId="27" fillId="2" borderId="10" xfId="0" applyNumberFormat="1" applyFont="1" applyFill="1" applyBorder="1"/>
    <xf numFmtId="0" fontId="27" fillId="2" borderId="8" xfId="0" applyFont="1" applyFill="1" applyBorder="1" applyAlignment="1">
      <alignment horizontal="right"/>
    </xf>
    <xf numFmtId="3" fontId="26" fillId="2" borderId="0" xfId="0" applyNumberFormat="1" applyFont="1" applyFill="1" applyBorder="1" applyAlignment="1"/>
    <xf numFmtId="0" fontId="28" fillId="2" borderId="13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/>
    </xf>
    <xf numFmtId="3" fontId="45" fillId="2" borderId="15" xfId="0" applyNumberFormat="1" applyFont="1" applyFill="1" applyBorder="1" applyAlignment="1">
      <alignment horizontal="right"/>
    </xf>
    <xf numFmtId="3" fontId="45" fillId="2" borderId="14" xfId="0" applyNumberFormat="1" applyFont="1" applyFill="1" applyBorder="1" applyAlignment="1">
      <alignment horizontal="right"/>
    </xf>
    <xf numFmtId="3" fontId="75" fillId="0" borderId="0" xfId="0" applyNumberFormat="1" applyFont="1" applyFill="1" applyBorder="1" applyAlignment="1">
      <alignment horizontal="right"/>
    </xf>
    <xf numFmtId="0" fontId="25" fillId="2" borderId="32" xfId="0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center" vertical="center" wrapText="1"/>
    </xf>
    <xf numFmtId="0" fontId="25" fillId="2" borderId="31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17" fontId="27" fillId="0" borderId="33" xfId="0" quotePrefix="1" applyNumberFormat="1" applyFont="1" applyFill="1" applyBorder="1" applyAlignment="1">
      <alignment horizontal="center" vertical="center" wrapText="1"/>
    </xf>
    <xf numFmtId="17" fontId="27" fillId="0" borderId="28" xfId="0" quotePrefix="1" applyNumberFormat="1" applyFont="1" applyFill="1" applyBorder="1" applyAlignment="1">
      <alignment horizontal="center" vertical="center" wrapText="1"/>
    </xf>
    <xf numFmtId="17" fontId="27" fillId="0" borderId="29" xfId="0" quotePrefix="1" applyNumberFormat="1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wrapText="1"/>
    </xf>
    <xf numFmtId="0" fontId="25" fillId="2" borderId="14" xfId="0" applyFont="1" applyFill="1" applyBorder="1" applyAlignment="1">
      <alignment horizontal="center" wrapText="1"/>
    </xf>
    <xf numFmtId="0" fontId="25" fillId="2" borderId="15" xfId="0" applyFont="1" applyFill="1" applyBorder="1" applyAlignment="1">
      <alignment horizontal="center" wrapText="1"/>
    </xf>
    <xf numFmtId="0" fontId="28" fillId="2" borderId="13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16" fontId="27" fillId="0" borderId="27" xfId="0" quotePrefix="1" applyNumberFormat="1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left" vertical="center" wrapText="1"/>
    </xf>
    <xf numFmtId="0" fontId="35" fillId="2" borderId="12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wrapText="1"/>
    </xf>
    <xf numFmtId="0" fontId="34" fillId="0" borderId="12" xfId="0" applyFont="1" applyFill="1" applyBorder="1" applyAlignment="1">
      <alignment horizontal="left" wrapText="1"/>
    </xf>
    <xf numFmtId="3" fontId="38" fillId="2" borderId="2" xfId="0" applyNumberFormat="1" applyFont="1" applyFill="1" applyBorder="1" applyAlignment="1">
      <alignment horizontal="center" vertical="center" wrapText="1"/>
    </xf>
    <xf numFmtId="3" fontId="38" fillId="2" borderId="0" xfId="0" applyNumberFormat="1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left" wrapText="1"/>
    </xf>
    <xf numFmtId="0" fontId="34" fillId="2" borderId="12" xfId="0" applyFont="1" applyFill="1" applyBorder="1" applyAlignment="1">
      <alignment horizontal="left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left" wrapText="1"/>
    </xf>
    <xf numFmtId="0" fontId="35" fillId="2" borderId="12" xfId="0" applyFont="1" applyFill="1" applyBorder="1" applyAlignment="1">
      <alignment horizontal="left" wrapText="1"/>
    </xf>
    <xf numFmtId="0" fontId="34" fillId="2" borderId="4" xfId="0" applyFont="1" applyFill="1" applyBorder="1" applyAlignment="1">
      <alignment horizontal="left"/>
    </xf>
    <xf numFmtId="0" fontId="34" fillId="2" borderId="12" xfId="0" applyFont="1" applyFill="1" applyBorder="1" applyAlignment="1">
      <alignment horizontal="left"/>
    </xf>
    <xf numFmtId="17" fontId="27" fillId="2" borderId="8" xfId="0" applyNumberFormat="1" applyFont="1" applyFill="1" applyBorder="1" applyAlignment="1">
      <alignment horizontal="center" vertical="center" wrapText="1"/>
    </xf>
    <xf numFmtId="17" fontId="27" fillId="2" borderId="10" xfId="0" applyNumberFormat="1" applyFont="1" applyFill="1" applyBorder="1" applyAlignment="1">
      <alignment horizontal="center" vertical="center" wrapText="1"/>
    </xf>
    <xf numFmtId="17" fontId="27" fillId="2" borderId="4" xfId="0" applyNumberFormat="1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37" fillId="0" borderId="4" xfId="478" applyFont="1" applyFill="1" applyBorder="1" applyAlignment="1">
      <alignment horizontal="left" vertical="center" wrapText="1"/>
    </xf>
    <xf numFmtId="0" fontId="37" fillId="0" borderId="12" xfId="478" applyFont="1" applyFill="1" applyBorder="1" applyAlignment="1">
      <alignment horizontal="left" vertical="center" wrapText="1"/>
    </xf>
    <xf numFmtId="17" fontId="27" fillId="2" borderId="2" xfId="0" applyNumberFormat="1" applyFont="1" applyFill="1" applyBorder="1" applyAlignment="1">
      <alignment horizontal="center" vertical="center" wrapText="1"/>
    </xf>
    <xf numFmtId="17" fontId="27" fillId="2" borderId="0" xfId="0" applyNumberFormat="1" applyFont="1" applyFill="1" applyBorder="1" applyAlignment="1">
      <alignment horizontal="center" vertical="center" wrapText="1"/>
    </xf>
    <xf numFmtId="17" fontId="27" fillId="2" borderId="5" xfId="0" applyNumberFormat="1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left" wrapText="1"/>
    </xf>
    <xf numFmtId="1" fontId="38" fillId="2" borderId="13" xfId="0" applyNumberFormat="1" applyFont="1" applyFill="1" applyBorder="1" applyAlignment="1">
      <alignment horizontal="center" vertical="center" wrapText="1"/>
    </xf>
    <xf numFmtId="1" fontId="38" fillId="2" borderId="15" xfId="0" applyNumberFormat="1" applyFont="1" applyFill="1" applyBorder="1" applyAlignment="1">
      <alignment horizontal="center" vertical="center" wrapText="1"/>
    </xf>
    <xf numFmtId="1" fontId="28" fillId="0" borderId="8" xfId="0" applyNumberFormat="1" applyFont="1" applyBorder="1" applyAlignment="1">
      <alignment horizontal="center"/>
    </xf>
    <xf numFmtId="1" fontId="28" fillId="0" borderId="2" xfId="0" applyNumberFormat="1" applyFont="1" applyBorder="1" applyAlignment="1">
      <alignment horizontal="center"/>
    </xf>
    <xf numFmtId="1" fontId="28" fillId="0" borderId="9" xfId="0" applyNumberFormat="1" applyFont="1" applyBorder="1" applyAlignment="1">
      <alignment horizontal="center"/>
    </xf>
    <xf numFmtId="1" fontId="28" fillId="0" borderId="8" xfId="0" applyNumberFormat="1" applyFont="1" applyBorder="1" applyAlignment="1">
      <alignment horizontal="center" wrapText="1"/>
    </xf>
    <xf numFmtId="1" fontId="28" fillId="0" borderId="2" xfId="0" applyNumberFormat="1" applyFont="1" applyBorder="1" applyAlignment="1">
      <alignment horizontal="center" wrapText="1"/>
    </xf>
    <xf numFmtId="0" fontId="34" fillId="2" borderId="10" xfId="0" applyFont="1" applyFill="1" applyBorder="1" applyAlignment="1">
      <alignment horizontal="left" wrapText="1"/>
    </xf>
    <xf numFmtId="0" fontId="34" fillId="2" borderId="11" xfId="0" applyFont="1" applyFill="1" applyBorder="1" applyAlignment="1">
      <alignment horizontal="left" wrapText="1"/>
    </xf>
    <xf numFmtId="0" fontId="34" fillId="2" borderId="8" xfId="0" applyFont="1" applyFill="1" applyBorder="1" applyAlignment="1">
      <alignment horizontal="left" wrapText="1"/>
    </xf>
    <xf numFmtId="0" fontId="34" fillId="2" borderId="2" xfId="0" applyFont="1" applyFill="1" applyBorder="1" applyAlignment="1">
      <alignment horizontal="left" wrapText="1"/>
    </xf>
    <xf numFmtId="0" fontId="37" fillId="0" borderId="4" xfId="0" applyFont="1" applyFill="1" applyBorder="1" applyAlignment="1">
      <alignment horizontal="left" wrapText="1"/>
    </xf>
    <xf numFmtId="0" fontId="37" fillId="0" borderId="12" xfId="0" applyFont="1" applyFill="1" applyBorder="1" applyAlignment="1">
      <alignment horizontal="left" wrapText="1"/>
    </xf>
    <xf numFmtId="0" fontId="27" fillId="2" borderId="8" xfId="0" applyFont="1" applyFill="1" applyBorder="1" applyAlignment="1">
      <alignment horizontal="left" wrapText="1"/>
    </xf>
    <xf numFmtId="0" fontId="27" fillId="2" borderId="9" xfId="0" applyFont="1" applyFill="1" applyBorder="1" applyAlignment="1">
      <alignment horizontal="left" wrapText="1"/>
    </xf>
    <xf numFmtId="0" fontId="34" fillId="2" borderId="1" xfId="0" applyFont="1" applyFill="1" applyBorder="1" applyAlignment="1">
      <alignment horizontal="left" wrapText="1"/>
    </xf>
    <xf numFmtId="0" fontId="34" fillId="2" borderId="6" xfId="0" applyFont="1" applyFill="1" applyBorder="1" applyAlignment="1">
      <alignment horizontal="left" wrapText="1"/>
    </xf>
    <xf numFmtId="0" fontId="35" fillId="2" borderId="0" xfId="0" applyFont="1" applyFill="1" applyBorder="1" applyAlignment="1">
      <alignment horizontal="left" wrapText="1"/>
    </xf>
    <xf numFmtId="3" fontId="25" fillId="2" borderId="13" xfId="0" applyNumberFormat="1" applyFont="1" applyFill="1" applyBorder="1" applyAlignment="1">
      <alignment horizontal="center" wrapText="1"/>
    </xf>
    <xf numFmtId="3" fontId="25" fillId="2" borderId="14" xfId="0" applyNumberFormat="1" applyFont="1" applyFill="1" applyBorder="1" applyAlignment="1">
      <alignment horizontal="center" wrapText="1"/>
    </xf>
    <xf numFmtId="3" fontId="25" fillId="2" borderId="15" xfId="0" applyNumberFormat="1" applyFont="1" applyFill="1" applyBorder="1" applyAlignment="1">
      <alignment horizontal="center" wrapText="1"/>
    </xf>
    <xf numFmtId="3" fontId="25" fillId="0" borderId="13" xfId="0" applyNumberFormat="1" applyFont="1" applyBorder="1" applyAlignment="1">
      <alignment horizontal="center" wrapText="1"/>
    </xf>
    <xf numFmtId="3" fontId="25" fillId="0" borderId="15" xfId="0" applyNumberFormat="1" applyFont="1" applyBorder="1" applyAlignment="1">
      <alignment horizontal="center" wrapText="1"/>
    </xf>
    <xf numFmtId="0" fontId="34" fillId="2" borderId="0" xfId="0" applyFont="1" applyFill="1" applyBorder="1" applyAlignment="1">
      <alignment horizontal="left" wrapText="1"/>
    </xf>
    <xf numFmtId="0" fontId="34" fillId="2" borderId="5" xfId="0" applyFont="1" applyFill="1" applyBorder="1" applyAlignment="1">
      <alignment horizontal="left" wrapText="1"/>
    </xf>
    <xf numFmtId="0" fontId="25" fillId="2" borderId="4" xfId="0" applyFont="1" applyFill="1" applyBorder="1" applyAlignment="1">
      <alignment wrapText="1"/>
    </xf>
    <xf numFmtId="0" fontId="25" fillId="2" borderId="12" xfId="0" applyFont="1" applyFill="1" applyBorder="1" applyAlignment="1">
      <alignment wrapText="1"/>
    </xf>
  </cellXfs>
  <cellStyles count="11051">
    <cellStyle name="20% - Énfasis1" xfId="18" builtinId="30" customBuiltin="1"/>
    <cellStyle name="20% - Énfasis1 10" xfId="3538"/>
    <cellStyle name="20% - Énfasis1 10 2" xfId="9051"/>
    <cellStyle name="20% - Énfasis1 11" xfId="4861"/>
    <cellStyle name="20% - Énfasis1 11 2" xfId="10256"/>
    <cellStyle name="20% - Énfasis1 12" xfId="4905"/>
    <cellStyle name="20% - Énfasis1 12 2" xfId="10298"/>
    <cellStyle name="20% - Énfasis1 13" xfId="4849"/>
    <cellStyle name="20% - Énfasis1 13 2" xfId="10245"/>
    <cellStyle name="20% - Énfasis1 14" xfId="3988"/>
    <cellStyle name="20% - Énfasis1 14 2" xfId="9480"/>
    <cellStyle name="20% - Énfasis1 15" xfId="5711"/>
    <cellStyle name="20% - Énfasis1 2" xfId="187"/>
    <cellStyle name="20% - Énfasis1 2 10" xfId="3041"/>
    <cellStyle name="20% - Énfasis1 2 10 2" xfId="8594"/>
    <cellStyle name="20% - Énfasis1 2 11" xfId="5317"/>
    <cellStyle name="20% - Énfasis1 2 11 2" xfId="10685"/>
    <cellStyle name="20% - Énfasis1 2 12" xfId="5545"/>
    <cellStyle name="20% - Énfasis1 2 12 2" xfId="10899"/>
    <cellStyle name="20% - Énfasis1 2 13" xfId="5682"/>
    <cellStyle name="20% - Énfasis1 2 13 2" xfId="11027"/>
    <cellStyle name="20% - Énfasis1 2 14" xfId="5839"/>
    <cellStyle name="20% - Énfasis1 2 2" xfId="452"/>
    <cellStyle name="20% - Énfasis1 2 2 10" xfId="5008"/>
    <cellStyle name="20% - Énfasis1 2 2 10 2" xfId="10395"/>
    <cellStyle name="20% - Énfasis1 2 2 11" xfId="3606"/>
    <cellStyle name="20% - Énfasis1 2 2 11 2" xfId="9115"/>
    <cellStyle name="20% - Énfasis1 2 2 12" xfId="4183"/>
    <cellStyle name="20% - Énfasis1 2 2 12 2" xfId="9659"/>
    <cellStyle name="20% - Énfasis1 2 2 13" xfId="6094"/>
    <cellStyle name="20% - Énfasis1 2 2 2" xfId="934"/>
    <cellStyle name="20% - Énfasis1 2 2 2 2" xfId="6546"/>
    <cellStyle name="20% - Énfasis1 2 2 3" xfId="1339"/>
    <cellStyle name="20% - Énfasis1 2 2 3 2" xfId="6946"/>
    <cellStyle name="20% - Énfasis1 2 2 4" xfId="1746"/>
    <cellStyle name="20% - Énfasis1 2 2 4 2" xfId="7346"/>
    <cellStyle name="20% - Énfasis1 2 2 5" xfId="2149"/>
    <cellStyle name="20% - Énfasis1 2 2 5 2" xfId="7742"/>
    <cellStyle name="20% - Énfasis1 2 2 6" xfId="2555"/>
    <cellStyle name="20% - Énfasis1 2 2 6 2" xfId="8139"/>
    <cellStyle name="20% - Énfasis1 2 2 7" xfId="2953"/>
    <cellStyle name="20% - Énfasis1 2 2 7 2" xfId="8532"/>
    <cellStyle name="20% - Énfasis1 2 2 8" xfId="3220"/>
    <cellStyle name="20% - Énfasis1 2 2 8 2" xfId="8758"/>
    <cellStyle name="20% - Énfasis1 2 2 9" xfId="3815"/>
    <cellStyle name="20% - Énfasis1 2 2 9 2" xfId="9313"/>
    <cellStyle name="20% - Énfasis1 2 3" xfId="670"/>
    <cellStyle name="20% - Énfasis1 2 3 2" xfId="6283"/>
    <cellStyle name="20% - Énfasis1 2 4" xfId="1075"/>
    <cellStyle name="20% - Énfasis1 2 4 2" xfId="6683"/>
    <cellStyle name="20% - Énfasis1 2 5" xfId="1482"/>
    <cellStyle name="20% - Énfasis1 2 5 2" xfId="7083"/>
    <cellStyle name="20% - Énfasis1 2 6" xfId="1886"/>
    <cellStyle name="20% - Énfasis1 2 6 2" xfId="7481"/>
    <cellStyle name="20% - Énfasis1 2 7" xfId="2291"/>
    <cellStyle name="20% - Énfasis1 2 7 2" xfId="7877"/>
    <cellStyle name="20% - Énfasis1 2 8" xfId="2693"/>
    <cellStyle name="20% - Énfasis1 2 8 2" xfId="8273"/>
    <cellStyle name="20% - Énfasis1 2 9" xfId="4536"/>
    <cellStyle name="20% - Énfasis1 2 9 2" xfId="9989"/>
    <cellStyle name="20% - Énfasis1 3" xfId="319"/>
    <cellStyle name="20% - Énfasis1 3 10" xfId="4733"/>
    <cellStyle name="20% - Énfasis1 3 10 2" xfId="10131"/>
    <cellStyle name="20% - Énfasis1 3 11" xfId="4505"/>
    <cellStyle name="20% - Énfasis1 3 11 2" xfId="9960"/>
    <cellStyle name="20% - Énfasis1 3 12" xfId="3547"/>
    <cellStyle name="20% - Énfasis1 3 12 2" xfId="9059"/>
    <cellStyle name="20% - Énfasis1 3 13" xfId="5966"/>
    <cellStyle name="20% - Énfasis1 3 2" xfId="802"/>
    <cellStyle name="20% - Énfasis1 3 2 2" xfId="6414"/>
    <cellStyle name="20% - Énfasis1 3 3" xfId="1207"/>
    <cellStyle name="20% - Énfasis1 3 3 2" xfId="6814"/>
    <cellStyle name="20% - Énfasis1 3 4" xfId="1614"/>
    <cellStyle name="20% - Énfasis1 3 4 2" xfId="7214"/>
    <cellStyle name="20% - Énfasis1 3 5" xfId="2017"/>
    <cellStyle name="20% - Énfasis1 3 5 2" xfId="7610"/>
    <cellStyle name="20% - Énfasis1 3 6" xfId="2423"/>
    <cellStyle name="20% - Énfasis1 3 6 2" xfId="8008"/>
    <cellStyle name="20% - Énfasis1 3 7" xfId="2822"/>
    <cellStyle name="20% - Énfasis1 3 7 2" xfId="8401"/>
    <cellStyle name="20% - Énfasis1 3 8" xfId="3732"/>
    <cellStyle name="20% - Énfasis1 3 8 2" xfId="9235"/>
    <cellStyle name="20% - Énfasis1 3 9" xfId="4406"/>
    <cellStyle name="20% - Énfasis1 3 9 2" xfId="9868"/>
    <cellStyle name="20% - Énfasis1 4" xfId="501"/>
    <cellStyle name="20% - Énfasis1 4 2" xfId="3045"/>
    <cellStyle name="20% - Énfasis1 4 2 2" xfId="8598"/>
    <cellStyle name="20% - Énfasis1 4 3" xfId="4563"/>
    <cellStyle name="20% - Énfasis1 4 3 2" xfId="10014"/>
    <cellStyle name="20% - Énfasis1 4 4" xfId="3362"/>
    <cellStyle name="20% - Énfasis1 4 4 2" xfId="8891"/>
    <cellStyle name="20% - Énfasis1 4 5" xfId="5334"/>
    <cellStyle name="20% - Énfasis1 4 5 2" xfId="10701"/>
    <cellStyle name="20% - Énfasis1 4 6" xfId="5560"/>
    <cellStyle name="20% - Énfasis1 4 6 2" xfId="10913"/>
    <cellStyle name="20% - Énfasis1 4 7" xfId="5691"/>
    <cellStyle name="20% - Énfasis1 4 7 2" xfId="11036"/>
    <cellStyle name="20% - Énfasis1 4 8" xfId="6121"/>
    <cellStyle name="20% - Énfasis1 5" xfId="965"/>
    <cellStyle name="20% - Énfasis1 5 2" xfId="3393"/>
    <cellStyle name="20% - Énfasis1 5 2 2" xfId="8920"/>
    <cellStyle name="20% - Énfasis1 5 3" xfId="3054"/>
    <cellStyle name="20% - Énfasis1 5 3 2" xfId="8606"/>
    <cellStyle name="20% - Énfasis1 5 4" xfId="4177"/>
    <cellStyle name="20% - Énfasis1 5 4 2" xfId="9653"/>
    <cellStyle name="20% - Énfasis1 5 5" xfId="3320"/>
    <cellStyle name="20% - Énfasis1 5 5 2" xfId="8851"/>
    <cellStyle name="20% - Énfasis1 5 6" xfId="5173"/>
    <cellStyle name="20% - Énfasis1 5 6 2" xfId="10547"/>
    <cellStyle name="20% - Énfasis1 5 7" xfId="5441"/>
    <cellStyle name="20% - Énfasis1 5 7 2" xfId="10800"/>
    <cellStyle name="20% - Énfasis1 5 8" xfId="6575"/>
    <cellStyle name="20% - Énfasis1 6" xfId="1371"/>
    <cellStyle name="20% - Énfasis1 6 2" xfId="3702"/>
    <cellStyle name="20% - Énfasis1 6 2 2" xfId="9206"/>
    <cellStyle name="20% - Énfasis1 6 3" xfId="3244"/>
    <cellStyle name="20% - Énfasis1 6 3 2" xfId="8781"/>
    <cellStyle name="20% - Énfasis1 6 4" xfId="3225"/>
    <cellStyle name="20% - Énfasis1 6 4 2" xfId="8762"/>
    <cellStyle name="20% - Énfasis1 6 5" xfId="4117"/>
    <cellStyle name="20% - Énfasis1 6 5 2" xfId="9601"/>
    <cellStyle name="20% - Énfasis1 6 6" xfId="3717"/>
    <cellStyle name="20% - Énfasis1 6 6 2" xfId="9220"/>
    <cellStyle name="20% - Énfasis1 6 7" xfId="3869"/>
    <cellStyle name="20% - Énfasis1 6 7 2" xfId="9367"/>
    <cellStyle name="20% - Énfasis1 6 8" xfId="6976"/>
    <cellStyle name="20% - Énfasis1 7" xfId="1777"/>
    <cellStyle name="20% - Énfasis1 7 2" xfId="4009"/>
    <cellStyle name="20% - Énfasis1 7 2 2" xfId="9499"/>
    <cellStyle name="20% - Énfasis1 7 3" xfId="2978"/>
    <cellStyle name="20% - Énfasis1 7 3 2" xfId="8556"/>
    <cellStyle name="20% - Énfasis1 7 4" xfId="5087"/>
    <cellStyle name="20% - Énfasis1 7 4 2" xfId="10467"/>
    <cellStyle name="20% - Énfasis1 7 5" xfId="3377"/>
    <cellStyle name="20% - Énfasis1 7 5 2" xfId="8905"/>
    <cellStyle name="20% - Énfasis1 7 6" xfId="4585"/>
    <cellStyle name="20% - Énfasis1 7 6 2" xfId="10036"/>
    <cellStyle name="20% - Énfasis1 7 7" xfId="4289"/>
    <cellStyle name="20% - Énfasis1 7 7 2" xfId="9758"/>
    <cellStyle name="20% - Énfasis1 7 8" xfId="7374"/>
    <cellStyle name="20% - Énfasis1 8" xfId="1878"/>
    <cellStyle name="20% - Énfasis1 8 2" xfId="4088"/>
    <cellStyle name="20% - Énfasis1 8 2 2" xfId="9574"/>
    <cellStyle name="20% - Énfasis1 8 3" xfId="4584"/>
    <cellStyle name="20% - Énfasis1 8 3 2" xfId="10035"/>
    <cellStyle name="20% - Énfasis1 8 4" xfId="4029"/>
    <cellStyle name="20% - Énfasis1 8 4 2" xfId="9518"/>
    <cellStyle name="20% - Énfasis1 8 5" xfId="4159"/>
    <cellStyle name="20% - Énfasis1 8 5 2" xfId="9638"/>
    <cellStyle name="20% - Énfasis1 8 6" xfId="4705"/>
    <cellStyle name="20% - Énfasis1 8 6 2" xfId="10104"/>
    <cellStyle name="20% - Énfasis1 8 7" xfId="4493"/>
    <cellStyle name="20% - Énfasis1 8 7 2" xfId="9948"/>
    <cellStyle name="20% - Énfasis1 8 8" xfId="7473"/>
    <cellStyle name="20% - Énfasis1 9" xfId="2583"/>
    <cellStyle name="20% - Énfasis1 9 2" xfId="8165"/>
    <cellStyle name="20% - Énfasis2" xfId="22" builtinId="34" customBuiltin="1"/>
    <cellStyle name="20% - Énfasis2 10" xfId="3782"/>
    <cellStyle name="20% - Énfasis2 10 2" xfId="9283"/>
    <cellStyle name="20% - Énfasis2 11" xfId="3068"/>
    <cellStyle name="20% - Énfasis2 11 2" xfId="8617"/>
    <cellStyle name="20% - Énfasis2 12" xfId="5054"/>
    <cellStyle name="20% - Énfasis2 12 2" xfId="10439"/>
    <cellStyle name="20% - Énfasis2 13" xfId="3442"/>
    <cellStyle name="20% - Énfasis2 13 2" xfId="8963"/>
    <cellStyle name="20% - Énfasis2 14" xfId="3582"/>
    <cellStyle name="20% - Énfasis2 14 2" xfId="9093"/>
    <cellStyle name="20% - Énfasis2 15" xfId="5713"/>
    <cellStyle name="20% - Énfasis2 2" xfId="189"/>
    <cellStyle name="20% - Énfasis2 2 10" xfId="4292"/>
    <cellStyle name="20% - Énfasis2 2 10 2" xfId="9760"/>
    <cellStyle name="20% - Énfasis2 2 11" xfId="4358"/>
    <cellStyle name="20% - Énfasis2 2 11 2" xfId="9824"/>
    <cellStyle name="20% - Énfasis2 2 12" xfId="4792"/>
    <cellStyle name="20% - Énfasis2 2 12 2" xfId="10189"/>
    <cellStyle name="20% - Énfasis2 2 13" xfId="5388"/>
    <cellStyle name="20% - Énfasis2 2 13 2" xfId="10751"/>
    <cellStyle name="20% - Énfasis2 2 14" xfId="5841"/>
    <cellStyle name="20% - Énfasis2 2 2" xfId="454"/>
    <cellStyle name="20% - Énfasis2 2 2 10" xfId="3376"/>
    <cellStyle name="20% - Énfasis2 2 2 10 2" xfId="8904"/>
    <cellStyle name="20% - Énfasis2 2 2 11" xfId="4541"/>
    <cellStyle name="20% - Énfasis2 2 2 11 2" xfId="9993"/>
    <cellStyle name="20% - Énfasis2 2 2 12" xfId="4010"/>
    <cellStyle name="20% - Énfasis2 2 2 12 2" xfId="9500"/>
    <cellStyle name="20% - Énfasis2 2 2 13" xfId="6096"/>
    <cellStyle name="20% - Énfasis2 2 2 2" xfId="936"/>
    <cellStyle name="20% - Énfasis2 2 2 2 2" xfId="6548"/>
    <cellStyle name="20% - Énfasis2 2 2 3" xfId="1341"/>
    <cellStyle name="20% - Énfasis2 2 2 3 2" xfId="6948"/>
    <cellStyle name="20% - Énfasis2 2 2 4" xfId="1748"/>
    <cellStyle name="20% - Énfasis2 2 2 4 2" xfId="7348"/>
    <cellStyle name="20% - Énfasis2 2 2 5" xfId="2151"/>
    <cellStyle name="20% - Énfasis2 2 2 5 2" xfId="7744"/>
    <cellStyle name="20% - Énfasis2 2 2 6" xfId="2557"/>
    <cellStyle name="20% - Énfasis2 2 2 6 2" xfId="8141"/>
    <cellStyle name="20% - Énfasis2 2 2 7" xfId="2955"/>
    <cellStyle name="20% - Énfasis2 2 2 7 2" xfId="8534"/>
    <cellStyle name="20% - Énfasis2 2 2 8" xfId="3766"/>
    <cellStyle name="20% - Énfasis2 2 2 8 2" xfId="9268"/>
    <cellStyle name="20% - Énfasis2 2 2 9" xfId="4092"/>
    <cellStyle name="20% - Énfasis2 2 2 9 2" xfId="9578"/>
    <cellStyle name="20% - Énfasis2 2 3" xfId="672"/>
    <cellStyle name="20% - Énfasis2 2 3 2" xfId="6285"/>
    <cellStyle name="20% - Énfasis2 2 4" xfId="1077"/>
    <cellStyle name="20% - Énfasis2 2 4 2" xfId="6685"/>
    <cellStyle name="20% - Énfasis2 2 5" xfId="1484"/>
    <cellStyle name="20% - Énfasis2 2 5 2" xfId="7085"/>
    <cellStyle name="20% - Énfasis2 2 6" xfId="1888"/>
    <cellStyle name="20% - Énfasis2 2 6 2" xfId="7483"/>
    <cellStyle name="20% - Énfasis2 2 7" xfId="2293"/>
    <cellStyle name="20% - Énfasis2 2 7 2" xfId="7879"/>
    <cellStyle name="20% - Énfasis2 2 8" xfId="2695"/>
    <cellStyle name="20% - Énfasis2 2 8 2" xfId="8275"/>
    <cellStyle name="20% - Énfasis2 2 9" xfId="3943"/>
    <cellStyle name="20% - Énfasis2 2 9 2" xfId="9436"/>
    <cellStyle name="20% - Énfasis2 3" xfId="321"/>
    <cellStyle name="20% - Énfasis2 3 10" xfId="3658"/>
    <cellStyle name="20% - Énfasis2 3 10 2" xfId="9165"/>
    <cellStyle name="20% - Énfasis2 3 11" xfId="5210"/>
    <cellStyle name="20% - Énfasis2 3 11 2" xfId="10583"/>
    <cellStyle name="20% - Énfasis2 3 12" xfId="5467"/>
    <cellStyle name="20% - Énfasis2 3 12 2" xfId="10825"/>
    <cellStyle name="20% - Énfasis2 3 13" xfId="5968"/>
    <cellStyle name="20% - Énfasis2 3 2" xfId="804"/>
    <cellStyle name="20% - Énfasis2 3 2 2" xfId="6416"/>
    <cellStyle name="20% - Énfasis2 3 3" xfId="1209"/>
    <cellStyle name="20% - Énfasis2 3 3 2" xfId="6816"/>
    <cellStyle name="20% - Énfasis2 3 4" xfId="1616"/>
    <cellStyle name="20% - Énfasis2 3 4 2" xfId="7216"/>
    <cellStyle name="20% - Énfasis2 3 5" xfId="2019"/>
    <cellStyle name="20% - Énfasis2 3 5 2" xfId="7612"/>
    <cellStyle name="20% - Énfasis2 3 6" xfId="2425"/>
    <cellStyle name="20% - Énfasis2 3 6 2" xfId="8010"/>
    <cellStyle name="20% - Énfasis2 3 7" xfId="2824"/>
    <cellStyle name="20% - Énfasis2 3 7 2" xfId="8403"/>
    <cellStyle name="20% - Énfasis2 3 8" xfId="3120"/>
    <cellStyle name="20% - Énfasis2 3 8 2" xfId="8666"/>
    <cellStyle name="20% - Énfasis2 3 9" xfId="4746"/>
    <cellStyle name="20% - Énfasis2 3 9 2" xfId="10144"/>
    <cellStyle name="20% - Énfasis2 4" xfId="504"/>
    <cellStyle name="20% - Énfasis2 4 2" xfId="3047"/>
    <cellStyle name="20% - Énfasis2 4 2 2" xfId="8600"/>
    <cellStyle name="20% - Énfasis2 4 3" xfId="3657"/>
    <cellStyle name="20% - Énfasis2 4 3 2" xfId="9164"/>
    <cellStyle name="20% - Énfasis2 4 4" xfId="4928"/>
    <cellStyle name="20% - Énfasis2 4 4 2" xfId="10321"/>
    <cellStyle name="20% - Énfasis2 4 5" xfId="4023"/>
    <cellStyle name="20% - Énfasis2 4 5 2" xfId="9512"/>
    <cellStyle name="20% - Énfasis2 4 6" xfId="4076"/>
    <cellStyle name="20% - Énfasis2 4 6 2" xfId="9563"/>
    <cellStyle name="20% - Énfasis2 4 7" xfId="5215"/>
    <cellStyle name="20% - Énfasis2 4 7 2" xfId="10588"/>
    <cellStyle name="20% - Énfasis2 4 8" xfId="6124"/>
    <cellStyle name="20% - Énfasis2 5" xfId="662"/>
    <cellStyle name="20% - Énfasis2 5 2" xfId="3173"/>
    <cellStyle name="20% - Énfasis2 5 2 2" xfId="8718"/>
    <cellStyle name="20% - Énfasis2 5 3" xfId="3513"/>
    <cellStyle name="20% - Énfasis2 5 3 2" xfId="9027"/>
    <cellStyle name="20% - Énfasis2 5 4" xfId="3703"/>
    <cellStyle name="20% - Énfasis2 5 4 2" xfId="9207"/>
    <cellStyle name="20% - Énfasis2 5 5" xfId="3211"/>
    <cellStyle name="20% - Énfasis2 5 5 2" xfId="8750"/>
    <cellStyle name="20% - Énfasis2 5 6" xfId="5168"/>
    <cellStyle name="20% - Énfasis2 5 6 2" xfId="10543"/>
    <cellStyle name="20% - Énfasis2 5 7" xfId="5438"/>
    <cellStyle name="20% - Énfasis2 5 7 2" xfId="10797"/>
    <cellStyle name="20% - Énfasis2 5 8" xfId="6275"/>
    <cellStyle name="20% - Énfasis2 6" xfId="1067"/>
    <cellStyle name="20% - Énfasis2 6 2" xfId="3472"/>
    <cellStyle name="20% - Énfasis2 6 2 2" xfId="8990"/>
    <cellStyle name="20% - Énfasis2 6 3" xfId="4105"/>
    <cellStyle name="20% - Énfasis2 6 3 2" xfId="9589"/>
    <cellStyle name="20% - Énfasis2 6 4" xfId="4576"/>
    <cellStyle name="20% - Énfasis2 6 4 2" xfId="10027"/>
    <cellStyle name="20% - Énfasis2 6 5" xfId="2982"/>
    <cellStyle name="20% - Énfasis2 6 5 2" xfId="8560"/>
    <cellStyle name="20% - Énfasis2 6 6" xfId="5130"/>
    <cellStyle name="20% - Énfasis2 6 6 2" xfId="10506"/>
    <cellStyle name="20% - Énfasis2 6 7" xfId="5410"/>
    <cellStyle name="20% - Énfasis2 6 7 2" xfId="10770"/>
    <cellStyle name="20% - Énfasis2 6 8" xfId="6675"/>
    <cellStyle name="20% - Énfasis2 7" xfId="1474"/>
    <cellStyle name="20% - Énfasis2 7 2" xfId="3777"/>
    <cellStyle name="20% - Énfasis2 7 2 2" xfId="9278"/>
    <cellStyle name="20% - Énfasis2 7 3" xfId="3429"/>
    <cellStyle name="20% - Énfasis2 7 3 2" xfId="8953"/>
    <cellStyle name="20% - Énfasis2 7 4" xfId="4889"/>
    <cellStyle name="20% - Énfasis2 7 4 2" xfId="10283"/>
    <cellStyle name="20% - Énfasis2 7 5" xfId="4437"/>
    <cellStyle name="20% - Énfasis2 7 5 2" xfId="9898"/>
    <cellStyle name="20% - Énfasis2 7 6" xfId="5095"/>
    <cellStyle name="20% - Énfasis2 7 6 2" xfId="10474"/>
    <cellStyle name="20% - Énfasis2 7 7" xfId="3794"/>
    <cellStyle name="20% - Énfasis2 7 7 2" xfId="9295"/>
    <cellStyle name="20% - Énfasis2 7 8" xfId="7075"/>
    <cellStyle name="20% - Énfasis2 8" xfId="1816"/>
    <cellStyle name="20% - Énfasis2 8 2" xfId="4040"/>
    <cellStyle name="20% - Énfasis2 8 2 2" xfId="9528"/>
    <cellStyle name="20% - Énfasis2 8 3" xfId="2577"/>
    <cellStyle name="20% - Énfasis2 8 3 2" xfId="8159"/>
    <cellStyle name="20% - Énfasis2 8 4" xfId="5097"/>
    <cellStyle name="20% - Énfasis2 8 4 2" xfId="10476"/>
    <cellStyle name="20% - Énfasis2 8 5" xfId="4339"/>
    <cellStyle name="20% - Énfasis2 8 5 2" xfId="9806"/>
    <cellStyle name="20% - Énfasis2 8 6" xfId="4870"/>
    <cellStyle name="20% - Énfasis2 8 6 2" xfId="10264"/>
    <cellStyle name="20% - Énfasis2 8 7" xfId="4895"/>
    <cellStyle name="20% - Énfasis2 8 7 2" xfId="10289"/>
    <cellStyle name="20% - Énfasis2 8 8" xfId="7412"/>
    <cellStyle name="20% - Énfasis2 9" xfId="980"/>
    <cellStyle name="20% - Énfasis2 9 2" xfId="6590"/>
    <cellStyle name="20% - Énfasis3" xfId="26" builtinId="38" customBuiltin="1"/>
    <cellStyle name="20% - Énfasis3 10" xfId="4294"/>
    <cellStyle name="20% - Énfasis3 10 2" xfId="9762"/>
    <cellStyle name="20% - Énfasis3 11" xfId="3178"/>
    <cellStyle name="20% - Énfasis3 11 2" xfId="8722"/>
    <cellStyle name="20% - Énfasis3 12" xfId="5122"/>
    <cellStyle name="20% - Énfasis3 12 2" xfId="10498"/>
    <cellStyle name="20% - Énfasis3 13" xfId="5406"/>
    <cellStyle name="20% - Énfasis3 13 2" xfId="10766"/>
    <cellStyle name="20% - Énfasis3 14" xfId="5603"/>
    <cellStyle name="20% - Énfasis3 14 2" xfId="10951"/>
    <cellStyle name="20% - Énfasis3 15" xfId="5715"/>
    <cellStyle name="20% - Énfasis3 2" xfId="191"/>
    <cellStyle name="20% - Énfasis3 2 10" xfId="4389"/>
    <cellStyle name="20% - Énfasis3 2 10 2" xfId="9852"/>
    <cellStyle name="20% - Énfasis3 2 11" xfId="3783"/>
    <cellStyle name="20% - Énfasis3 2 11 2" xfId="9284"/>
    <cellStyle name="20% - Énfasis3 2 12" xfId="5120"/>
    <cellStyle name="20% - Énfasis3 2 12 2" xfId="10496"/>
    <cellStyle name="20% - Énfasis3 2 13" xfId="5405"/>
    <cellStyle name="20% - Énfasis3 2 13 2" xfId="10765"/>
    <cellStyle name="20% - Énfasis3 2 14" xfId="5843"/>
    <cellStyle name="20% - Énfasis3 2 2" xfId="456"/>
    <cellStyle name="20% - Énfasis3 2 2 10" xfId="4327"/>
    <cellStyle name="20% - Énfasis3 2 2 10 2" xfId="9794"/>
    <cellStyle name="20% - Énfasis3 2 2 11" xfId="3823"/>
    <cellStyle name="20% - Énfasis3 2 2 11 2" xfId="9321"/>
    <cellStyle name="20% - Énfasis3 2 2 12" xfId="3584"/>
    <cellStyle name="20% - Énfasis3 2 2 12 2" xfId="9095"/>
    <cellStyle name="20% - Énfasis3 2 2 13" xfId="6098"/>
    <cellStyle name="20% - Énfasis3 2 2 2" xfId="938"/>
    <cellStyle name="20% - Énfasis3 2 2 2 2" xfId="6550"/>
    <cellStyle name="20% - Énfasis3 2 2 3" xfId="1343"/>
    <cellStyle name="20% - Énfasis3 2 2 3 2" xfId="6950"/>
    <cellStyle name="20% - Énfasis3 2 2 4" xfId="1750"/>
    <cellStyle name="20% - Énfasis3 2 2 4 2" xfId="7350"/>
    <cellStyle name="20% - Énfasis3 2 2 5" xfId="2153"/>
    <cellStyle name="20% - Énfasis3 2 2 5 2" xfId="7746"/>
    <cellStyle name="20% - Énfasis3 2 2 6" xfId="2559"/>
    <cellStyle name="20% - Énfasis3 2 2 6 2" xfId="8143"/>
    <cellStyle name="20% - Énfasis3 2 2 7" xfId="2957"/>
    <cellStyle name="20% - Énfasis3 2 2 7 2" xfId="8536"/>
    <cellStyle name="20% - Énfasis3 2 2 8" xfId="3161"/>
    <cellStyle name="20% - Énfasis3 2 2 8 2" xfId="8706"/>
    <cellStyle name="20% - Énfasis3 2 2 9" xfId="4962"/>
    <cellStyle name="20% - Énfasis3 2 2 9 2" xfId="10351"/>
    <cellStyle name="20% - Énfasis3 2 3" xfId="674"/>
    <cellStyle name="20% - Énfasis3 2 3 2" xfId="6287"/>
    <cellStyle name="20% - Énfasis3 2 4" xfId="1079"/>
    <cellStyle name="20% - Énfasis3 2 4 2" xfId="6687"/>
    <cellStyle name="20% - Énfasis3 2 5" xfId="1486"/>
    <cellStyle name="20% - Énfasis3 2 5 2" xfId="7087"/>
    <cellStyle name="20% - Énfasis3 2 6" xfId="1890"/>
    <cellStyle name="20% - Énfasis3 2 6 2" xfId="7485"/>
    <cellStyle name="20% - Énfasis3 2 7" xfId="2295"/>
    <cellStyle name="20% - Énfasis3 2 7 2" xfId="7881"/>
    <cellStyle name="20% - Énfasis3 2 8" xfId="2697"/>
    <cellStyle name="20% - Énfasis3 2 8 2" xfId="8277"/>
    <cellStyle name="20% - Énfasis3 2 9" xfId="3333"/>
    <cellStyle name="20% - Énfasis3 2 9 2" xfId="8864"/>
    <cellStyle name="20% - Énfasis3 3" xfId="323"/>
    <cellStyle name="20% - Énfasis3 3 10" xfId="4865"/>
    <cellStyle name="20% - Énfasis3 3 10 2" xfId="10259"/>
    <cellStyle name="20% - Énfasis3 3 11" xfId="3711"/>
    <cellStyle name="20% - Énfasis3 3 11 2" xfId="9214"/>
    <cellStyle name="20% - Énfasis3 3 12" xfId="5078"/>
    <cellStyle name="20% - Énfasis3 3 12 2" xfId="10458"/>
    <cellStyle name="20% - Énfasis3 3 13" xfId="5970"/>
    <cellStyle name="20% - Énfasis3 3 2" xfId="806"/>
    <cellStyle name="20% - Énfasis3 3 2 2" xfId="6418"/>
    <cellStyle name="20% - Énfasis3 3 3" xfId="1211"/>
    <cellStyle name="20% - Énfasis3 3 3 2" xfId="6818"/>
    <cellStyle name="20% - Énfasis3 3 4" xfId="1618"/>
    <cellStyle name="20% - Énfasis3 3 4 2" xfId="7218"/>
    <cellStyle name="20% - Énfasis3 3 5" xfId="2021"/>
    <cellStyle name="20% - Énfasis3 3 5 2" xfId="7614"/>
    <cellStyle name="20% - Énfasis3 3 6" xfId="2427"/>
    <cellStyle name="20% - Énfasis3 3 6 2" xfId="8012"/>
    <cellStyle name="20% - Énfasis3 3 7" xfId="2826"/>
    <cellStyle name="20% - Énfasis3 3 7 2" xfId="8405"/>
    <cellStyle name="20% - Énfasis3 3 8" xfId="4255"/>
    <cellStyle name="20% - Énfasis3 3 8 2" xfId="9725"/>
    <cellStyle name="20% - Énfasis3 3 9" xfId="3759"/>
    <cellStyle name="20% - Énfasis3 3 9 2" xfId="9261"/>
    <cellStyle name="20% - Énfasis3 4" xfId="508"/>
    <cellStyle name="20% - Énfasis3 4 2" xfId="3051"/>
    <cellStyle name="20% - Énfasis3 4 2 2" xfId="8604"/>
    <cellStyle name="20% - Énfasis3 4 3" xfId="3862"/>
    <cellStyle name="20% - Énfasis3 4 3 2" xfId="9360"/>
    <cellStyle name="20% - Énfasis3 4 4" xfId="4143"/>
    <cellStyle name="20% - Énfasis3 4 4 2" xfId="9623"/>
    <cellStyle name="20% - Énfasis3 4 5" xfId="3035"/>
    <cellStyle name="20% - Énfasis3 4 5 2" xfId="8588"/>
    <cellStyle name="20% - Énfasis3 4 6" xfId="3576"/>
    <cellStyle name="20% - Énfasis3 4 6 2" xfId="9087"/>
    <cellStyle name="20% - Énfasis3 4 7" xfId="3826"/>
    <cellStyle name="20% - Énfasis3 4 7 2" xfId="9324"/>
    <cellStyle name="20% - Énfasis3 4 8" xfId="6128"/>
    <cellStyle name="20% - Énfasis3 5" xfId="599"/>
    <cellStyle name="20% - Énfasis3 5 2" xfId="3121"/>
    <cellStyle name="20% - Énfasis3 5 2 2" xfId="8667"/>
    <cellStyle name="20% - Énfasis3 5 3" xfId="4114"/>
    <cellStyle name="20% - Énfasis3 5 3 2" xfId="9598"/>
    <cellStyle name="20% - Énfasis3 5 4" xfId="4058"/>
    <cellStyle name="20% - Énfasis3 5 4 2" xfId="9546"/>
    <cellStyle name="20% - Énfasis3 5 5" xfId="4342"/>
    <cellStyle name="20% - Énfasis3 5 5 2" xfId="9809"/>
    <cellStyle name="20% - Énfasis3 5 6" xfId="3888"/>
    <cellStyle name="20% - Énfasis3 5 6 2" xfId="9384"/>
    <cellStyle name="20% - Énfasis3 5 7" xfId="4730"/>
    <cellStyle name="20% - Énfasis3 5 7 2" xfId="10128"/>
    <cellStyle name="20% - Énfasis3 5 8" xfId="6213"/>
    <cellStyle name="20% - Énfasis3 6" xfId="1004"/>
    <cellStyle name="20% - Énfasis3 6 2" xfId="3422"/>
    <cellStyle name="20% - Énfasis3 6 2 2" xfId="8946"/>
    <cellStyle name="20% - Énfasis3 6 3" xfId="3304"/>
    <cellStyle name="20% - Énfasis3 6 3 2" xfId="8836"/>
    <cellStyle name="20% - Énfasis3 6 4" xfId="3288"/>
    <cellStyle name="20% - Énfasis3 6 4 2" xfId="8823"/>
    <cellStyle name="20% - Énfasis3 6 5" xfId="3066"/>
    <cellStyle name="20% - Énfasis3 6 5 2" xfId="8616"/>
    <cellStyle name="20% - Énfasis3 6 6" xfId="3765"/>
    <cellStyle name="20% - Énfasis3 6 6 2" xfId="9267"/>
    <cellStyle name="20% - Énfasis3 6 7" xfId="5197"/>
    <cellStyle name="20% - Énfasis3 6 7 2" xfId="10571"/>
    <cellStyle name="20% - Énfasis3 6 8" xfId="6613"/>
    <cellStyle name="20% - Énfasis3 7" xfId="1411"/>
    <cellStyle name="20% - Énfasis3 7 2" xfId="3733"/>
    <cellStyle name="20% - Énfasis3 7 2 2" xfId="9236"/>
    <cellStyle name="20% - Énfasis3 7 3" xfId="3607"/>
    <cellStyle name="20% - Énfasis3 7 3 2" xfId="9116"/>
    <cellStyle name="20% - Énfasis3 7 4" xfId="3688"/>
    <cellStyle name="20% - Énfasis3 7 4 2" xfId="9192"/>
    <cellStyle name="20% - Énfasis3 7 5" xfId="5303"/>
    <cellStyle name="20% - Énfasis3 7 5 2" xfId="10671"/>
    <cellStyle name="20% - Énfasis3 7 6" xfId="5536"/>
    <cellStyle name="20% - Énfasis3 7 6 2" xfId="10890"/>
    <cellStyle name="20% - Énfasis3 7 7" xfId="5674"/>
    <cellStyle name="20% - Énfasis3 7 7 2" xfId="11019"/>
    <cellStyle name="20% - Énfasis3 7 8" xfId="7013"/>
    <cellStyle name="20% - Énfasis3 8" xfId="1950"/>
    <cellStyle name="20% - Énfasis3 8 2" xfId="4140"/>
    <cellStyle name="20% - Énfasis3 8 2 2" xfId="9620"/>
    <cellStyle name="20% - Énfasis3 8 3" xfId="3788"/>
    <cellStyle name="20% - Énfasis3 8 3 2" xfId="9289"/>
    <cellStyle name="20% - Énfasis3 8 4" xfId="3253"/>
    <cellStyle name="20% - Énfasis3 8 4 2" xfId="8790"/>
    <cellStyle name="20% - Énfasis3 8 5" xfId="5347"/>
    <cellStyle name="20% - Énfasis3 8 5 2" xfId="10714"/>
    <cellStyle name="20% - Énfasis3 8 6" xfId="5569"/>
    <cellStyle name="20% - Énfasis3 8 6 2" xfId="10922"/>
    <cellStyle name="20% - Énfasis3 8 7" xfId="5698"/>
    <cellStyle name="20% - Énfasis3 8 7 2" xfId="11043"/>
    <cellStyle name="20% - Énfasis3 8 8" xfId="7544"/>
    <cellStyle name="20% - Énfasis3 9" xfId="2488"/>
    <cellStyle name="20% - Énfasis3 9 2" xfId="8072"/>
    <cellStyle name="20% - Énfasis4" xfId="30" builtinId="42" customBuiltin="1"/>
    <cellStyle name="20% - Énfasis4 10" xfId="4479"/>
    <cellStyle name="20% - Énfasis4 10 2" xfId="9934"/>
    <cellStyle name="20% - Énfasis4 11" xfId="3868"/>
    <cellStyle name="20% - Énfasis4 11 2" xfId="9366"/>
    <cellStyle name="20% - Énfasis4 12" xfId="5272"/>
    <cellStyle name="20% - Énfasis4 12 2" xfId="10641"/>
    <cellStyle name="20% - Énfasis4 13" xfId="5512"/>
    <cellStyle name="20% - Énfasis4 13 2" xfId="10867"/>
    <cellStyle name="20% - Énfasis4 14" xfId="5663"/>
    <cellStyle name="20% - Énfasis4 14 2" xfId="11008"/>
    <cellStyle name="20% - Énfasis4 15" xfId="5717"/>
    <cellStyle name="20% - Énfasis4 2" xfId="193"/>
    <cellStyle name="20% - Énfasis4 2 10" xfId="4534"/>
    <cellStyle name="20% - Énfasis4 2 10 2" xfId="9987"/>
    <cellStyle name="20% - Énfasis4 2 11" xfId="5041"/>
    <cellStyle name="20% - Énfasis4 2 11 2" xfId="10426"/>
    <cellStyle name="20% - Énfasis4 2 12" xfId="4390"/>
    <cellStyle name="20% - Énfasis4 2 12 2" xfId="9853"/>
    <cellStyle name="20% - Énfasis4 2 13" xfId="4506"/>
    <cellStyle name="20% - Énfasis4 2 13 2" xfId="9961"/>
    <cellStyle name="20% - Énfasis4 2 14" xfId="5845"/>
    <cellStyle name="20% - Énfasis4 2 2" xfId="458"/>
    <cellStyle name="20% - Énfasis4 2 2 10" xfId="5288"/>
    <cellStyle name="20% - Énfasis4 2 2 10 2" xfId="10657"/>
    <cellStyle name="20% - Énfasis4 2 2 11" xfId="5524"/>
    <cellStyle name="20% - Énfasis4 2 2 11 2" xfId="10879"/>
    <cellStyle name="20% - Énfasis4 2 2 12" xfId="5668"/>
    <cellStyle name="20% - Énfasis4 2 2 12 2" xfId="11013"/>
    <cellStyle name="20% - Énfasis4 2 2 13" xfId="6100"/>
    <cellStyle name="20% - Énfasis4 2 2 2" xfId="940"/>
    <cellStyle name="20% - Énfasis4 2 2 2 2" xfId="6552"/>
    <cellStyle name="20% - Énfasis4 2 2 3" xfId="1345"/>
    <cellStyle name="20% - Énfasis4 2 2 3 2" xfId="6952"/>
    <cellStyle name="20% - Énfasis4 2 2 4" xfId="1752"/>
    <cellStyle name="20% - Énfasis4 2 2 4 2" xfId="7352"/>
    <cellStyle name="20% - Énfasis4 2 2 5" xfId="2155"/>
    <cellStyle name="20% - Énfasis4 2 2 5 2" xfId="7748"/>
    <cellStyle name="20% - Énfasis4 2 2 6" xfId="2561"/>
    <cellStyle name="20% - Énfasis4 2 2 6 2" xfId="8145"/>
    <cellStyle name="20% - Énfasis4 2 2 7" xfId="2959"/>
    <cellStyle name="20% - Énfasis4 2 2 7 2" xfId="8538"/>
    <cellStyle name="20% - Énfasis4 2 2 8" xfId="4499"/>
    <cellStyle name="20% - Énfasis4 2 2 8 2" xfId="9954"/>
    <cellStyle name="20% - Énfasis4 2 2 9" xfId="4373"/>
    <cellStyle name="20% - Énfasis4 2 2 9 2" xfId="9838"/>
    <cellStyle name="20% - Énfasis4 2 3" xfId="676"/>
    <cellStyle name="20% - Énfasis4 2 3 2" xfId="6289"/>
    <cellStyle name="20% - Énfasis4 2 4" xfId="1081"/>
    <cellStyle name="20% - Énfasis4 2 4 2" xfId="6689"/>
    <cellStyle name="20% - Énfasis4 2 5" xfId="1488"/>
    <cellStyle name="20% - Énfasis4 2 5 2" xfId="7089"/>
    <cellStyle name="20% - Énfasis4 2 6" xfId="1892"/>
    <cellStyle name="20% - Énfasis4 2 6 2" xfId="7487"/>
    <cellStyle name="20% - Énfasis4 2 7" xfId="2297"/>
    <cellStyle name="20% - Énfasis4 2 7 2" xfId="7883"/>
    <cellStyle name="20% - Énfasis4 2 8" xfId="2699"/>
    <cellStyle name="20% - Énfasis4 2 8 2" xfId="8279"/>
    <cellStyle name="20% - Énfasis4 2 9" xfId="4153"/>
    <cellStyle name="20% - Énfasis4 2 9 2" xfId="9632"/>
    <cellStyle name="20% - Énfasis4 3" xfId="325"/>
    <cellStyle name="20% - Énfasis4 3 10" xfId="4521"/>
    <cellStyle name="20% - Énfasis4 3 10 2" xfId="9974"/>
    <cellStyle name="20% - Énfasis4 3 11" xfId="2676"/>
    <cellStyle name="20% - Énfasis4 3 11 2" xfId="8256"/>
    <cellStyle name="20% - Énfasis4 3 12" xfId="4168"/>
    <cellStyle name="20% - Énfasis4 3 12 2" xfId="9646"/>
    <cellStyle name="20% - Énfasis4 3 13" xfId="5972"/>
    <cellStyle name="20% - Énfasis4 3 2" xfId="808"/>
    <cellStyle name="20% - Énfasis4 3 2 2" xfId="6420"/>
    <cellStyle name="20% - Énfasis4 3 3" xfId="1213"/>
    <cellStyle name="20% - Énfasis4 3 3 2" xfId="6820"/>
    <cellStyle name="20% - Énfasis4 3 4" xfId="1620"/>
    <cellStyle name="20% - Énfasis4 3 4 2" xfId="7220"/>
    <cellStyle name="20% - Énfasis4 3 5" xfId="2023"/>
    <cellStyle name="20% - Énfasis4 3 5 2" xfId="7616"/>
    <cellStyle name="20% - Énfasis4 3 6" xfId="2429"/>
    <cellStyle name="20% - Énfasis4 3 6 2" xfId="8014"/>
    <cellStyle name="20% - Énfasis4 3 7" xfId="2828"/>
    <cellStyle name="20% - Énfasis4 3 7 2" xfId="8407"/>
    <cellStyle name="20% - Énfasis4 3 8" xfId="3637"/>
    <cellStyle name="20% - Énfasis4 3 8 2" xfId="9145"/>
    <cellStyle name="20% - Énfasis4 3 9" xfId="4908"/>
    <cellStyle name="20% - Énfasis4 3 9 2" xfId="10301"/>
    <cellStyle name="20% - Énfasis4 4" xfId="512"/>
    <cellStyle name="20% - Énfasis4 4 2" xfId="3055"/>
    <cellStyle name="20% - Énfasis4 4 2 2" xfId="8607"/>
    <cellStyle name="20% - Énfasis4 4 3" xfId="4061"/>
    <cellStyle name="20% - Énfasis4 4 3 2" xfId="9549"/>
    <cellStyle name="20% - Énfasis4 4 4" xfId="3314"/>
    <cellStyle name="20% - Énfasis4 4 4 2" xfId="8845"/>
    <cellStyle name="20% - Énfasis4 4 5" xfId="4502"/>
    <cellStyle name="20% - Énfasis4 4 5 2" xfId="9957"/>
    <cellStyle name="20% - Énfasis4 4 6" xfId="5038"/>
    <cellStyle name="20% - Énfasis4 4 6 2" xfId="10423"/>
    <cellStyle name="20% - Énfasis4 4 7" xfId="3851"/>
    <cellStyle name="20% - Énfasis4 4 7 2" xfId="9349"/>
    <cellStyle name="20% - Énfasis4 4 8" xfId="6132"/>
    <cellStyle name="20% - Énfasis4 5" xfId="735"/>
    <cellStyle name="20% - Énfasis4 5 2" xfId="3228"/>
    <cellStyle name="20% - Énfasis4 5 2 2" xfId="8765"/>
    <cellStyle name="20% - Énfasis4 5 3" xfId="3852"/>
    <cellStyle name="20% - Énfasis4 5 3 2" xfId="9350"/>
    <cellStyle name="20% - Énfasis4 5 4" xfId="3189"/>
    <cellStyle name="20% - Énfasis4 5 4 2" xfId="8729"/>
    <cellStyle name="20% - Énfasis4 5 5" xfId="4299"/>
    <cellStyle name="20% - Énfasis4 5 5 2" xfId="9766"/>
    <cellStyle name="20% - Énfasis4 5 6" xfId="3336"/>
    <cellStyle name="20% - Énfasis4 5 6 2" xfId="8866"/>
    <cellStyle name="20% - Énfasis4 5 7" xfId="4752"/>
    <cellStyle name="20% - Énfasis4 5 7 2" xfId="10150"/>
    <cellStyle name="20% - Énfasis4 5 8" xfId="6348"/>
    <cellStyle name="20% - Énfasis4 6" xfId="1140"/>
    <cellStyle name="20% - Énfasis4 6 2" xfId="3530"/>
    <cellStyle name="20% - Énfasis4 6 2 2" xfId="9043"/>
    <cellStyle name="20% - Énfasis4 6 3" xfId="3951"/>
    <cellStyle name="20% - Énfasis4 6 3 2" xfId="9444"/>
    <cellStyle name="20% - Énfasis4 6 4" xfId="4377"/>
    <cellStyle name="20% - Énfasis4 6 4 2" xfId="9842"/>
    <cellStyle name="20% - Énfasis4 6 5" xfId="5074"/>
    <cellStyle name="20% - Énfasis4 6 5 2" xfId="10454"/>
    <cellStyle name="20% - Énfasis4 6 6" xfId="5364"/>
    <cellStyle name="20% - Énfasis4 6 6 2" xfId="10729"/>
    <cellStyle name="20% - Énfasis4 6 7" xfId="5579"/>
    <cellStyle name="20% - Énfasis4 6 7 2" xfId="10931"/>
    <cellStyle name="20% - Énfasis4 6 8" xfId="6748"/>
    <cellStyle name="20% - Énfasis4 7" xfId="1547"/>
    <cellStyle name="20% - Énfasis4 7 2" xfId="3829"/>
    <cellStyle name="20% - Énfasis4 7 2 2" xfId="9327"/>
    <cellStyle name="20% - Énfasis4 7 3" xfId="4030"/>
    <cellStyle name="20% - Énfasis4 7 3 2" xfId="9519"/>
    <cellStyle name="20% - Énfasis4 7 4" xfId="3824"/>
    <cellStyle name="20% - Énfasis4 7 4 2" xfId="9322"/>
    <cellStyle name="20% - Énfasis4 7 5" xfId="4222"/>
    <cellStyle name="20% - Énfasis4 7 5 2" xfId="9694"/>
    <cellStyle name="20% - Énfasis4 7 6" xfId="4932"/>
    <cellStyle name="20% - Énfasis4 7 6 2" xfId="10325"/>
    <cellStyle name="20% - Énfasis4 7 7" xfId="3752"/>
    <cellStyle name="20% - Énfasis4 7 7 2" xfId="9254"/>
    <cellStyle name="20% - Énfasis4 7 8" xfId="7148"/>
    <cellStyle name="20% - Énfasis4 8" xfId="2133"/>
    <cellStyle name="20% - Énfasis4 8 2" xfId="4282"/>
    <cellStyle name="20% - Énfasis4 8 2 2" xfId="9751"/>
    <cellStyle name="20% - Énfasis4 8 3" xfId="4775"/>
    <cellStyle name="20% - Énfasis4 8 3 2" xfId="10172"/>
    <cellStyle name="20% - Énfasis4 8 4" xfId="5113"/>
    <cellStyle name="20% - Énfasis4 8 4 2" xfId="10490"/>
    <cellStyle name="20% - Énfasis4 8 5" xfId="5399"/>
    <cellStyle name="20% - Énfasis4 8 5 2" xfId="10760"/>
    <cellStyle name="20% - Énfasis4 8 6" xfId="5598"/>
    <cellStyle name="20% - Énfasis4 8 6 2" xfId="10947"/>
    <cellStyle name="20% - Énfasis4 8 7" xfId="5703"/>
    <cellStyle name="20% - Énfasis4 8 7 2" xfId="11045"/>
    <cellStyle name="20% - Énfasis4 8 8" xfId="7726"/>
    <cellStyle name="20% - Énfasis4 9" xfId="2575"/>
    <cellStyle name="20% - Énfasis4 9 2" xfId="8157"/>
    <cellStyle name="20% - Énfasis5" xfId="34" builtinId="46" customBuiltin="1"/>
    <cellStyle name="20% - Énfasis5 10" xfId="3279"/>
    <cellStyle name="20% - Énfasis5 10 2" xfId="8814"/>
    <cellStyle name="20% - Énfasis5 11" xfId="3482"/>
    <cellStyle name="20% - Énfasis5 11 2" xfId="8998"/>
    <cellStyle name="20% - Énfasis5 12" xfId="4216"/>
    <cellStyle name="20% - Énfasis5 12 2" xfId="9688"/>
    <cellStyle name="20% - Énfasis5 13" xfId="3092"/>
    <cellStyle name="20% - Énfasis5 13 2" xfId="8639"/>
    <cellStyle name="20% - Énfasis5 14" xfId="5162"/>
    <cellStyle name="20% - Énfasis5 14 2" xfId="10537"/>
    <cellStyle name="20% - Énfasis5 15" xfId="5719"/>
    <cellStyle name="20% - Énfasis5 2" xfId="196"/>
    <cellStyle name="20% - Énfasis5 2 10" xfId="4260"/>
    <cellStyle name="20% - Énfasis5 2 10 2" xfId="9730"/>
    <cellStyle name="20% - Énfasis5 2 11" xfId="4412"/>
    <cellStyle name="20% - Énfasis5 2 11 2" xfId="9874"/>
    <cellStyle name="20% - Énfasis5 2 12" xfId="5248"/>
    <cellStyle name="20% - Énfasis5 2 12 2" xfId="10620"/>
    <cellStyle name="20% - Énfasis5 2 13" xfId="5491"/>
    <cellStyle name="20% - Énfasis5 2 13 2" xfId="10849"/>
    <cellStyle name="20% - Énfasis5 2 14" xfId="5847"/>
    <cellStyle name="20% - Énfasis5 2 2" xfId="461"/>
    <cellStyle name="20% - Énfasis5 2 2 10" xfId="3192"/>
    <cellStyle name="20% - Énfasis5 2 2 10 2" xfId="8732"/>
    <cellStyle name="20% - Énfasis5 2 2 11" xfId="5224"/>
    <cellStyle name="20% - Énfasis5 2 2 11 2" xfId="10597"/>
    <cellStyle name="20% - Énfasis5 2 2 12" xfId="5475"/>
    <cellStyle name="20% - Énfasis5 2 2 12 2" xfId="10833"/>
    <cellStyle name="20% - Énfasis5 2 2 13" xfId="6102"/>
    <cellStyle name="20% - Énfasis5 2 2 2" xfId="943"/>
    <cellStyle name="20% - Énfasis5 2 2 2 2" xfId="6555"/>
    <cellStyle name="20% - Énfasis5 2 2 3" xfId="1348"/>
    <cellStyle name="20% - Énfasis5 2 2 3 2" xfId="6955"/>
    <cellStyle name="20% - Énfasis5 2 2 4" xfId="1755"/>
    <cellStyle name="20% - Énfasis5 2 2 4 2" xfId="7355"/>
    <cellStyle name="20% - Énfasis5 2 2 5" xfId="2157"/>
    <cellStyle name="20% - Énfasis5 2 2 5 2" xfId="7750"/>
    <cellStyle name="20% - Énfasis5 2 2 6" xfId="2564"/>
    <cellStyle name="20% - Énfasis5 2 2 6 2" xfId="8147"/>
    <cellStyle name="20% - Énfasis5 2 2 7" xfId="2962"/>
    <cellStyle name="20% - Énfasis5 2 2 7 2" xfId="8541"/>
    <cellStyle name="20% - Énfasis5 2 2 8" xfId="3600"/>
    <cellStyle name="20% - Énfasis5 2 2 8 2" xfId="9109"/>
    <cellStyle name="20% - Énfasis5 2 2 9" xfId="4877"/>
    <cellStyle name="20% - Énfasis5 2 2 9 2" xfId="10271"/>
    <cellStyle name="20% - Énfasis5 2 3" xfId="679"/>
    <cellStyle name="20% - Énfasis5 2 3 2" xfId="6292"/>
    <cellStyle name="20% - Énfasis5 2 4" xfId="1084"/>
    <cellStyle name="20% - Énfasis5 2 4 2" xfId="6692"/>
    <cellStyle name="20% - Énfasis5 2 5" xfId="1491"/>
    <cellStyle name="20% - Énfasis5 2 5 2" xfId="7092"/>
    <cellStyle name="20% - Énfasis5 2 6" xfId="1894"/>
    <cellStyle name="20% - Énfasis5 2 6 2" xfId="7489"/>
    <cellStyle name="20% - Énfasis5 2 7" xfId="2300"/>
    <cellStyle name="20% - Énfasis5 2 7 2" xfId="7886"/>
    <cellStyle name="20% - Énfasis5 2 8" xfId="2702"/>
    <cellStyle name="20% - Énfasis5 2 8 2" xfId="8282"/>
    <cellStyle name="20% - Énfasis5 2 9" xfId="3237"/>
    <cellStyle name="20% - Énfasis5 2 9 2" xfId="8774"/>
    <cellStyle name="20% - Énfasis5 3" xfId="327"/>
    <cellStyle name="20% - Énfasis5 3 10" xfId="5242"/>
    <cellStyle name="20% - Énfasis5 3 10 2" xfId="10615"/>
    <cellStyle name="20% - Énfasis5 3 11" xfId="5488"/>
    <cellStyle name="20% - Énfasis5 3 11 2" xfId="10846"/>
    <cellStyle name="20% - Énfasis5 3 12" xfId="5648"/>
    <cellStyle name="20% - Énfasis5 3 12 2" xfId="10995"/>
    <cellStyle name="20% - Énfasis5 3 13" xfId="5974"/>
    <cellStyle name="20% - Énfasis5 3 2" xfId="810"/>
    <cellStyle name="20% - Énfasis5 3 2 2" xfId="6422"/>
    <cellStyle name="20% - Énfasis5 3 3" xfId="1215"/>
    <cellStyle name="20% - Énfasis5 3 3 2" xfId="6822"/>
    <cellStyle name="20% - Énfasis5 3 4" xfId="1622"/>
    <cellStyle name="20% - Énfasis5 3 4 2" xfId="7222"/>
    <cellStyle name="20% - Énfasis5 3 5" xfId="2025"/>
    <cellStyle name="20% - Énfasis5 3 5 2" xfId="7618"/>
    <cellStyle name="20% - Énfasis5 3 6" xfId="2431"/>
    <cellStyle name="20% - Énfasis5 3 6 2" xfId="8016"/>
    <cellStyle name="20% - Énfasis5 3 7" xfId="2830"/>
    <cellStyle name="20% - Énfasis5 3 7 2" xfId="8409"/>
    <cellStyle name="20% - Énfasis5 3 8" xfId="4443"/>
    <cellStyle name="20% - Énfasis5 3 8 2" xfId="9903"/>
    <cellStyle name="20% - Énfasis5 3 9" xfId="3129"/>
    <cellStyle name="20% - Énfasis5 3 9 2" xfId="8675"/>
    <cellStyle name="20% - Énfasis5 4" xfId="516"/>
    <cellStyle name="20% - Énfasis5 4 2" xfId="3058"/>
    <cellStyle name="20% - Énfasis5 4 2 2" xfId="8610"/>
    <cellStyle name="20% - Énfasis5 4 3" xfId="3146"/>
    <cellStyle name="20% - Énfasis5 4 3 2" xfId="8692"/>
    <cellStyle name="20% - Énfasis5 4 4" xfId="4766"/>
    <cellStyle name="20% - Énfasis5 4 4 2" xfId="10163"/>
    <cellStyle name="20% - Énfasis5 4 5" xfId="3649"/>
    <cellStyle name="20% - Énfasis5 4 5 2" xfId="9156"/>
    <cellStyle name="20% - Énfasis5 4 6" xfId="4959"/>
    <cellStyle name="20% - Énfasis5 4 6 2" xfId="10348"/>
    <cellStyle name="20% - Énfasis5 4 7" xfId="3898"/>
    <cellStyle name="20% - Énfasis5 4 7 2" xfId="9393"/>
    <cellStyle name="20% - Énfasis5 4 8" xfId="6136"/>
    <cellStyle name="20% - Énfasis5 5" xfId="918"/>
    <cellStyle name="20% - Énfasis5 5 2" xfId="3358"/>
    <cellStyle name="20% - Énfasis5 5 2 2" xfId="8887"/>
    <cellStyle name="20% - Énfasis5 5 3" xfId="3256"/>
    <cellStyle name="20% - Énfasis5 5 3 2" xfId="8793"/>
    <cellStyle name="20% - Énfasis5 5 4" xfId="4487"/>
    <cellStyle name="20% - Énfasis5 5 4 2" xfId="9942"/>
    <cellStyle name="20% - Énfasis5 5 5" xfId="4739"/>
    <cellStyle name="20% - Énfasis5 5 5 2" xfId="10137"/>
    <cellStyle name="20% - Énfasis5 5 6" xfId="4411"/>
    <cellStyle name="20% - Énfasis5 5 6 2" xfId="9873"/>
    <cellStyle name="20% - Énfasis5 5 7" xfId="4914"/>
    <cellStyle name="20% - Énfasis5 5 7 2" xfId="10307"/>
    <cellStyle name="20% - Énfasis5 5 8" xfId="6530"/>
    <cellStyle name="20% - Énfasis5 6" xfId="1323"/>
    <cellStyle name="20% - Énfasis5 6 2" xfId="3662"/>
    <cellStyle name="20% - Énfasis5 6 2 2" xfId="9168"/>
    <cellStyle name="20% - Énfasis5 6 3" xfId="3344"/>
    <cellStyle name="20% - Énfasis5 6 3 2" xfId="8874"/>
    <cellStyle name="20% - Énfasis5 6 4" xfId="4097"/>
    <cellStyle name="20% - Énfasis5 6 4 2" xfId="9582"/>
    <cellStyle name="20% - Énfasis5 6 5" xfId="4552"/>
    <cellStyle name="20% - Énfasis5 6 5 2" xfId="10003"/>
    <cellStyle name="20% - Énfasis5 6 6" xfId="5083"/>
    <cellStyle name="20% - Énfasis5 6 6 2" xfId="10463"/>
    <cellStyle name="20% - Énfasis5 6 7" xfId="5369"/>
    <cellStyle name="20% - Énfasis5 6 7 2" xfId="10733"/>
    <cellStyle name="20% - Énfasis5 6 8" xfId="6930"/>
    <cellStyle name="20% - Énfasis5 7" xfId="1730"/>
    <cellStyle name="20% - Énfasis5 7 2" xfId="3976"/>
    <cellStyle name="20% - Énfasis5 7 2 2" xfId="9468"/>
    <cellStyle name="20% - Énfasis5 7 3" xfId="4068"/>
    <cellStyle name="20% - Énfasis5 7 3 2" xfId="9555"/>
    <cellStyle name="20% - Énfasis5 7 4" xfId="5045"/>
    <cellStyle name="20% - Énfasis5 7 4 2" xfId="10430"/>
    <cellStyle name="20% - Énfasis5 7 5" xfId="3821"/>
    <cellStyle name="20% - Énfasis5 7 5 2" xfId="9319"/>
    <cellStyle name="20% - Énfasis5 7 6" xfId="5176"/>
    <cellStyle name="20% - Énfasis5 7 6 2" xfId="10550"/>
    <cellStyle name="20% - Énfasis5 7 7" xfId="5444"/>
    <cellStyle name="20% - Énfasis5 7 7 2" xfId="10803"/>
    <cellStyle name="20% - Énfasis5 7 8" xfId="7330"/>
    <cellStyle name="20% - Énfasis5 8" xfId="1921"/>
    <cellStyle name="20% - Énfasis5 8 2" xfId="4119"/>
    <cellStyle name="20% - Énfasis5 8 2 2" xfId="9602"/>
    <cellStyle name="20% - Énfasis5 8 3" xfId="3487"/>
    <cellStyle name="20% - Énfasis5 8 3 2" xfId="9003"/>
    <cellStyle name="20% - Énfasis5 8 4" xfId="3776"/>
    <cellStyle name="20% - Énfasis5 8 4 2" xfId="9277"/>
    <cellStyle name="20% - Énfasis5 8 5" xfId="3196"/>
    <cellStyle name="20% - Énfasis5 8 5 2" xfId="8736"/>
    <cellStyle name="20% - Énfasis5 8 6" xfId="4893"/>
    <cellStyle name="20% - Énfasis5 8 6 2" xfId="10287"/>
    <cellStyle name="20% - Énfasis5 8 7" xfId="3881"/>
    <cellStyle name="20% - Énfasis5 8 7 2" xfId="9378"/>
    <cellStyle name="20% - Énfasis5 8 8" xfId="7515"/>
    <cellStyle name="20% - Énfasis5 9" xfId="2459"/>
    <cellStyle name="20% - Énfasis5 9 2" xfId="8043"/>
    <cellStyle name="20% - Énfasis6" xfId="38" builtinId="50" customBuiltin="1"/>
    <cellStyle name="20% - Énfasis6 10" xfId="3470"/>
    <cellStyle name="20% - Énfasis6 10 2" xfId="8988"/>
    <cellStyle name="20% - Énfasis6 11" xfId="5031"/>
    <cellStyle name="20% - Énfasis6 11 2" xfId="10416"/>
    <cellStyle name="20% - Énfasis6 12" xfId="3580"/>
    <cellStyle name="20% - Énfasis6 12 2" xfId="9091"/>
    <cellStyle name="20% - Énfasis6 13" xfId="3737"/>
    <cellStyle name="20% - Énfasis6 13 2" xfId="9240"/>
    <cellStyle name="20% - Énfasis6 14" xfId="5305"/>
    <cellStyle name="20% - Énfasis6 14 2" xfId="10673"/>
    <cellStyle name="20% - Énfasis6 15" xfId="5721"/>
    <cellStyle name="20% - Énfasis6 2" xfId="198"/>
    <cellStyle name="20% - Énfasis6 2 10" xfId="3430"/>
    <cellStyle name="20% - Énfasis6 2 10 2" xfId="8954"/>
    <cellStyle name="20% - Énfasis6 2 11" xfId="4269"/>
    <cellStyle name="20% - Énfasis6 2 11 2" xfId="9739"/>
    <cellStyle name="20% - Énfasis6 2 12" xfId="4577"/>
    <cellStyle name="20% - Énfasis6 2 12 2" xfId="10028"/>
    <cellStyle name="20% - Énfasis6 2 13" xfId="3153"/>
    <cellStyle name="20% - Énfasis6 2 13 2" xfId="8699"/>
    <cellStyle name="20% - Énfasis6 2 14" xfId="5849"/>
    <cellStyle name="20% - Énfasis6 2 2" xfId="463"/>
    <cellStyle name="20% - Énfasis6 2 2 10" xfId="5209"/>
    <cellStyle name="20% - Énfasis6 2 2 10 2" xfId="10582"/>
    <cellStyle name="20% - Énfasis6 2 2 11" xfId="5466"/>
    <cellStyle name="20% - Énfasis6 2 2 11 2" xfId="10824"/>
    <cellStyle name="20% - Énfasis6 2 2 12" xfId="5634"/>
    <cellStyle name="20% - Énfasis6 2 2 12 2" xfId="10981"/>
    <cellStyle name="20% - Énfasis6 2 2 13" xfId="6104"/>
    <cellStyle name="20% - Énfasis6 2 2 2" xfId="945"/>
    <cellStyle name="20% - Énfasis6 2 2 2 2" xfId="6557"/>
    <cellStyle name="20% - Énfasis6 2 2 3" xfId="1350"/>
    <cellStyle name="20% - Énfasis6 2 2 3 2" xfId="6957"/>
    <cellStyle name="20% - Énfasis6 2 2 4" xfId="1757"/>
    <cellStyle name="20% - Énfasis6 2 2 4 2" xfId="7357"/>
    <cellStyle name="20% - Énfasis6 2 2 5" xfId="2159"/>
    <cellStyle name="20% - Énfasis6 2 2 5 2" xfId="7752"/>
    <cellStyle name="20% - Énfasis6 2 2 6" xfId="2566"/>
    <cellStyle name="20% - Énfasis6 2 2 6 2" xfId="8149"/>
    <cellStyle name="20% - Énfasis6 2 2 7" xfId="2964"/>
    <cellStyle name="20% - Énfasis6 2 2 7 2" xfId="8543"/>
    <cellStyle name="20% - Énfasis6 2 2 8" xfId="4405"/>
    <cellStyle name="20% - Énfasis6 2 2 8 2" xfId="9867"/>
    <cellStyle name="20% - Énfasis6 2 2 9" xfId="3971"/>
    <cellStyle name="20% - Énfasis6 2 2 9 2" xfId="9463"/>
    <cellStyle name="20% - Énfasis6 2 3" xfId="681"/>
    <cellStyle name="20% - Énfasis6 2 3 2" xfId="6294"/>
    <cellStyle name="20% - Énfasis6 2 4" xfId="1086"/>
    <cellStyle name="20% - Énfasis6 2 4 2" xfId="6694"/>
    <cellStyle name="20% - Énfasis6 2 5" xfId="1493"/>
    <cellStyle name="20% - Énfasis6 2 5 2" xfId="7094"/>
    <cellStyle name="20% - Énfasis6 2 6" xfId="1896"/>
    <cellStyle name="20% - Énfasis6 2 6 2" xfId="7491"/>
    <cellStyle name="20% - Énfasis6 2 7" xfId="2302"/>
    <cellStyle name="20% - Énfasis6 2 7 2" xfId="7888"/>
    <cellStyle name="20% - Énfasis6 2 8" xfId="2704"/>
    <cellStyle name="20% - Énfasis6 2 8 2" xfId="8284"/>
    <cellStyle name="20% - Énfasis6 2 9" xfId="3780"/>
    <cellStyle name="20% - Énfasis6 2 9 2" xfId="9281"/>
    <cellStyle name="20% - Énfasis6 3" xfId="329"/>
    <cellStyle name="20% - Énfasis6 3 10" xfId="3451"/>
    <cellStyle name="20% - Énfasis6 3 10 2" xfId="8971"/>
    <cellStyle name="20% - Énfasis6 3 11" xfId="4388"/>
    <cellStyle name="20% - Énfasis6 3 11 2" xfId="9851"/>
    <cellStyle name="20% - Énfasis6 3 12" xfId="3205"/>
    <cellStyle name="20% - Énfasis6 3 12 2" xfId="8745"/>
    <cellStyle name="20% - Énfasis6 3 13" xfId="5976"/>
    <cellStyle name="20% - Énfasis6 3 2" xfId="812"/>
    <cellStyle name="20% - Énfasis6 3 2 2" xfId="6424"/>
    <cellStyle name="20% - Énfasis6 3 3" xfId="1217"/>
    <cellStyle name="20% - Énfasis6 3 3 2" xfId="6824"/>
    <cellStyle name="20% - Énfasis6 3 4" xfId="1624"/>
    <cellStyle name="20% - Énfasis6 3 4 2" xfId="7224"/>
    <cellStyle name="20% - Énfasis6 3 5" xfId="2027"/>
    <cellStyle name="20% - Énfasis6 3 5 2" xfId="7620"/>
    <cellStyle name="20% - Énfasis6 3 6" xfId="2433"/>
    <cellStyle name="20% - Énfasis6 3 6 2" xfId="8018"/>
    <cellStyle name="20% - Énfasis6 3 7" xfId="2832"/>
    <cellStyle name="20% - Énfasis6 3 7 2" xfId="8411"/>
    <cellStyle name="20% - Énfasis6 3 8" xfId="3841"/>
    <cellStyle name="20% - Énfasis6 3 8 2" xfId="9339"/>
    <cellStyle name="20% - Énfasis6 3 9" xfId="4161"/>
    <cellStyle name="20% - Énfasis6 3 9 2" xfId="9640"/>
    <cellStyle name="20% - Énfasis6 4" xfId="520"/>
    <cellStyle name="20% - Énfasis6 4 2" xfId="3062"/>
    <cellStyle name="20% - Énfasis6 4 2 2" xfId="8613"/>
    <cellStyle name="20% - Énfasis6 4 3" xfId="3653"/>
    <cellStyle name="20% - Énfasis6 4 3 2" xfId="9160"/>
    <cellStyle name="20% - Énfasis6 4 4" xfId="4923"/>
    <cellStyle name="20% - Énfasis6 4 4 2" xfId="10316"/>
    <cellStyle name="20% - Énfasis6 4 5" xfId="3722"/>
    <cellStyle name="20% - Énfasis6 4 5 2" xfId="9225"/>
    <cellStyle name="20% - Énfasis6 4 6" xfId="4048"/>
    <cellStyle name="20% - Énfasis6 4 6 2" xfId="9536"/>
    <cellStyle name="20% - Énfasis6 4 7" xfId="3874"/>
    <cellStyle name="20% - Énfasis6 4 7 2" xfId="9372"/>
    <cellStyle name="20% - Énfasis6 4 8" xfId="6140"/>
    <cellStyle name="20% - Énfasis6 5" xfId="706"/>
    <cellStyle name="20% - Énfasis6 5 2" xfId="3203"/>
    <cellStyle name="20% - Énfasis6 5 2 2" xfId="8743"/>
    <cellStyle name="20% - Énfasis6 5 3" xfId="3568"/>
    <cellStyle name="20% - Énfasis6 5 3 2" xfId="9079"/>
    <cellStyle name="20% - Énfasis6 5 4" xfId="4841"/>
    <cellStyle name="20% - Énfasis6 5 4 2" xfId="10237"/>
    <cellStyle name="20% - Énfasis6 5 5" xfId="3715"/>
    <cellStyle name="20% - Énfasis6 5 5 2" xfId="9218"/>
    <cellStyle name="20% - Énfasis6 5 6" xfId="3292"/>
    <cellStyle name="20% - Énfasis6 5 6 2" xfId="8827"/>
    <cellStyle name="20% - Énfasis6 5 7" xfId="3483"/>
    <cellStyle name="20% - Énfasis6 5 7 2" xfId="8999"/>
    <cellStyle name="20% - Énfasis6 5 8" xfId="6319"/>
    <cellStyle name="20% - Énfasis6 6" xfId="1111"/>
    <cellStyle name="20% - Énfasis6 6 2" xfId="3508"/>
    <cellStyle name="20% - Énfasis6 6 2 2" xfId="9022"/>
    <cellStyle name="20% - Énfasis6 6 3" xfId="4459"/>
    <cellStyle name="20% - Énfasis6 6 3 2" xfId="9916"/>
    <cellStyle name="20% - Énfasis6 6 4" xfId="2886"/>
    <cellStyle name="20% - Énfasis6 6 4 2" xfId="8465"/>
    <cellStyle name="20% - Énfasis6 6 5" xfId="5256"/>
    <cellStyle name="20% - Énfasis6 6 5 2" xfId="10627"/>
    <cellStyle name="20% - Énfasis6 6 6" xfId="5497"/>
    <cellStyle name="20% - Énfasis6 6 6 2" xfId="10854"/>
    <cellStyle name="20% - Énfasis6 6 7" xfId="5653"/>
    <cellStyle name="20% - Énfasis6 6 7 2" xfId="10999"/>
    <cellStyle name="20% - Énfasis6 6 8" xfId="6719"/>
    <cellStyle name="20% - Énfasis6 7" xfId="1518"/>
    <cellStyle name="20% - Énfasis6 7 2" xfId="3805"/>
    <cellStyle name="20% - Énfasis6 7 2 2" xfId="9304"/>
    <cellStyle name="20% - Énfasis6 7 3" xfId="3469"/>
    <cellStyle name="20% - Énfasis6 7 3 2" xfId="8987"/>
    <cellStyle name="20% - Énfasis6 7 4" xfId="4935"/>
    <cellStyle name="20% - Énfasis6 7 4 2" xfId="10328"/>
    <cellStyle name="20% - Énfasis6 7 5" xfId="4248"/>
    <cellStyle name="20% - Énfasis6 7 5 2" xfId="9718"/>
    <cellStyle name="20% - Énfasis6 7 6" xfId="4788"/>
    <cellStyle name="20% - Énfasis6 7 6 2" xfId="10185"/>
    <cellStyle name="20% - Énfasis6 7 7" xfId="4489"/>
    <cellStyle name="20% - Énfasis6 7 7 2" xfId="9944"/>
    <cellStyle name="20% - Énfasis6 7 8" xfId="7119"/>
    <cellStyle name="20% - Énfasis6 8" xfId="2174"/>
    <cellStyle name="20% - Énfasis6 8 2" xfId="4314"/>
    <cellStyle name="20% - Énfasis6 8 2 2" xfId="9781"/>
    <cellStyle name="20% - Énfasis6 8 3" xfId="4800"/>
    <cellStyle name="20% - Énfasis6 8 3 2" xfId="10197"/>
    <cellStyle name="20% - Énfasis6 8 4" xfId="5138"/>
    <cellStyle name="20% - Énfasis6 8 4 2" xfId="10514"/>
    <cellStyle name="20% - Énfasis6 8 5" xfId="5417"/>
    <cellStyle name="20% - Énfasis6 8 5 2" xfId="10777"/>
    <cellStyle name="20% - Énfasis6 8 6" xfId="5608"/>
    <cellStyle name="20% - Énfasis6 8 6 2" xfId="10956"/>
    <cellStyle name="20% - Énfasis6 8 7" xfId="5707"/>
    <cellStyle name="20% - Énfasis6 8 7 2" xfId="11049"/>
    <cellStyle name="20% - Énfasis6 8 8" xfId="7766"/>
    <cellStyle name="20% - Énfasis6 9" xfId="2582"/>
    <cellStyle name="20% - Énfasis6 9 2" xfId="8164"/>
    <cellStyle name="40% - Énfasis1" xfId="19" builtinId="31" customBuiltin="1"/>
    <cellStyle name="40% - Énfasis1 10" xfId="3239"/>
    <cellStyle name="40% - Énfasis1 10 2" xfId="8776"/>
    <cellStyle name="40% - Énfasis1 11" xfId="4483"/>
    <cellStyle name="40% - Énfasis1 11 2" xfId="9938"/>
    <cellStyle name="40% - Énfasis1 12" xfId="3992"/>
    <cellStyle name="40% - Énfasis1 12 2" xfId="9484"/>
    <cellStyle name="40% - Énfasis1 13" xfId="4006"/>
    <cellStyle name="40% - Énfasis1 13 2" xfId="9497"/>
    <cellStyle name="40% - Énfasis1 14" xfId="3136"/>
    <cellStyle name="40% - Énfasis1 14 2" xfId="8682"/>
    <cellStyle name="40% - Énfasis1 15" xfId="5712"/>
    <cellStyle name="40% - Énfasis1 2" xfId="188"/>
    <cellStyle name="40% - Énfasis1 2 10" xfId="4067"/>
    <cellStyle name="40% - Énfasis1 2 10 2" xfId="9554"/>
    <cellStyle name="40% - Énfasis1 2 11" xfId="4228"/>
    <cellStyle name="40% - Énfasis1 2 11 2" xfId="9700"/>
    <cellStyle name="40% - Énfasis1 2 12" xfId="3318"/>
    <cellStyle name="40% - Énfasis1 2 12 2" xfId="8849"/>
    <cellStyle name="40% - Énfasis1 2 13" xfId="4716"/>
    <cellStyle name="40% - Énfasis1 2 13 2" xfId="10115"/>
    <cellStyle name="40% - Énfasis1 2 14" xfId="5840"/>
    <cellStyle name="40% - Énfasis1 2 2" xfId="453"/>
    <cellStyle name="40% - Énfasis1 2 2 10" xfId="3947"/>
    <cellStyle name="40% - Énfasis1 2 2 10 2" xfId="9440"/>
    <cellStyle name="40% - Énfasis1 2 2 11" xfId="3291"/>
    <cellStyle name="40% - Énfasis1 2 2 11 2" xfId="8826"/>
    <cellStyle name="40% - Énfasis1 2 2 12" xfId="3984"/>
    <cellStyle name="40% - Énfasis1 2 2 12 2" xfId="9476"/>
    <cellStyle name="40% - Énfasis1 2 2 13" xfId="6095"/>
    <cellStyle name="40% - Énfasis1 2 2 2" xfId="935"/>
    <cellStyle name="40% - Énfasis1 2 2 2 2" xfId="6547"/>
    <cellStyle name="40% - Énfasis1 2 2 3" xfId="1340"/>
    <cellStyle name="40% - Énfasis1 2 2 3 2" xfId="6947"/>
    <cellStyle name="40% - Énfasis1 2 2 4" xfId="1747"/>
    <cellStyle name="40% - Énfasis1 2 2 4 2" xfId="7347"/>
    <cellStyle name="40% - Énfasis1 2 2 5" xfId="2150"/>
    <cellStyle name="40% - Énfasis1 2 2 5 2" xfId="7743"/>
    <cellStyle name="40% - Énfasis1 2 2 6" xfId="2556"/>
    <cellStyle name="40% - Énfasis1 2 2 6 2" xfId="8140"/>
    <cellStyle name="40% - Énfasis1 2 2 7" xfId="2954"/>
    <cellStyle name="40% - Énfasis1 2 2 7 2" xfId="8533"/>
    <cellStyle name="40% - Énfasis1 2 2 8" xfId="3789"/>
    <cellStyle name="40% - Énfasis1 2 2 8 2" xfId="9290"/>
    <cellStyle name="40% - Énfasis1 2 2 9" xfId="4121"/>
    <cellStyle name="40% - Énfasis1 2 2 9 2" xfId="9604"/>
    <cellStyle name="40% - Énfasis1 2 3" xfId="671"/>
    <cellStyle name="40% - Énfasis1 2 3 2" xfId="6284"/>
    <cellStyle name="40% - Énfasis1 2 4" xfId="1076"/>
    <cellStyle name="40% - Énfasis1 2 4 2" xfId="6684"/>
    <cellStyle name="40% - Énfasis1 2 5" xfId="1483"/>
    <cellStyle name="40% - Énfasis1 2 5 2" xfId="7084"/>
    <cellStyle name="40% - Énfasis1 2 6" xfId="1887"/>
    <cellStyle name="40% - Énfasis1 2 6 2" xfId="7482"/>
    <cellStyle name="40% - Énfasis1 2 7" xfId="2292"/>
    <cellStyle name="40% - Énfasis1 2 7 2" xfId="7878"/>
    <cellStyle name="40% - Énfasis1 2 8" xfId="2694"/>
    <cellStyle name="40% - Énfasis1 2 8 2" xfId="8274"/>
    <cellStyle name="40% - Énfasis1 2 9" xfId="4254"/>
    <cellStyle name="40% - Énfasis1 2 9 2" xfId="9724"/>
    <cellStyle name="40% - Énfasis1 3" xfId="320"/>
    <cellStyle name="40% - Énfasis1 3 10" xfId="4882"/>
    <cellStyle name="40% - Énfasis1 3 10 2" xfId="10276"/>
    <cellStyle name="40% - Énfasis1 3 11" xfId="3558"/>
    <cellStyle name="40% - Énfasis1 3 11 2" xfId="9070"/>
    <cellStyle name="40% - Énfasis1 3 12" xfId="3710"/>
    <cellStyle name="40% - Énfasis1 3 12 2" xfId="9213"/>
    <cellStyle name="40% - Énfasis1 3 13" xfId="5967"/>
    <cellStyle name="40% - Énfasis1 3 2" xfId="803"/>
    <cellStyle name="40% - Énfasis1 3 2 2" xfId="6415"/>
    <cellStyle name="40% - Énfasis1 3 3" xfId="1208"/>
    <cellStyle name="40% - Énfasis1 3 3 2" xfId="6815"/>
    <cellStyle name="40% - Énfasis1 3 4" xfId="1615"/>
    <cellStyle name="40% - Énfasis1 3 4 2" xfId="7215"/>
    <cellStyle name="40% - Énfasis1 3 5" xfId="2018"/>
    <cellStyle name="40% - Énfasis1 3 5 2" xfId="7611"/>
    <cellStyle name="40% - Énfasis1 3 6" xfId="2424"/>
    <cellStyle name="40% - Énfasis1 3 6 2" xfId="8009"/>
    <cellStyle name="40% - Énfasis1 3 7" xfId="2823"/>
    <cellStyle name="40% - Énfasis1 3 7 2" xfId="8402"/>
    <cellStyle name="40% - Énfasis1 3 8" xfId="3421"/>
    <cellStyle name="40% - Énfasis1 3 8 2" xfId="8945"/>
    <cellStyle name="40% - Énfasis1 3 9" xfId="4997"/>
    <cellStyle name="40% - Énfasis1 3 9 2" xfId="10384"/>
    <cellStyle name="40% - Énfasis1 4" xfId="502"/>
    <cellStyle name="40% - Énfasis1 4 2" xfId="3046"/>
    <cellStyle name="40% - Énfasis1 4 2 2" xfId="8599"/>
    <cellStyle name="40% - Énfasis1 4 3" xfId="4278"/>
    <cellStyle name="40% - Énfasis1 4 3 2" xfId="9747"/>
    <cellStyle name="40% - Énfasis1 4 4" xfId="3746"/>
    <cellStyle name="40% - Énfasis1 4 4 2" xfId="9249"/>
    <cellStyle name="40% - Énfasis1 4 5" xfId="5108"/>
    <cellStyle name="40% - Énfasis1 4 5 2" xfId="10486"/>
    <cellStyle name="40% - Énfasis1 4 6" xfId="5396"/>
    <cellStyle name="40% - Énfasis1 4 6 2" xfId="10757"/>
    <cellStyle name="40% - Énfasis1 4 7" xfId="5596"/>
    <cellStyle name="40% - Énfasis1 4 7 2" xfId="10945"/>
    <cellStyle name="40% - Énfasis1 4 8" xfId="6122"/>
    <cellStyle name="40% - Énfasis1 5" xfId="964"/>
    <cellStyle name="40% - Énfasis1 5 2" xfId="3392"/>
    <cellStyle name="40% - Énfasis1 5 2 2" xfId="8919"/>
    <cellStyle name="40% - Énfasis1 5 3" xfId="3384"/>
    <cellStyle name="40% - Énfasis1 5 3 2" xfId="8911"/>
    <cellStyle name="40% - Énfasis1 5 4" xfId="3133"/>
    <cellStyle name="40% - Énfasis1 5 4 2" xfId="8679"/>
    <cellStyle name="40% - Énfasis1 5 5" xfId="3509"/>
    <cellStyle name="40% - Énfasis1 5 5 2" xfId="9023"/>
    <cellStyle name="40% - Énfasis1 5 6" xfId="5314"/>
    <cellStyle name="40% - Énfasis1 5 6 2" xfId="10682"/>
    <cellStyle name="40% - Énfasis1 5 7" xfId="5542"/>
    <cellStyle name="40% - Énfasis1 5 7 2" xfId="10896"/>
    <cellStyle name="40% - Énfasis1 5 8" xfId="6574"/>
    <cellStyle name="40% - Énfasis1 6" xfId="1370"/>
    <cellStyle name="40% - Énfasis1 6 2" xfId="3701"/>
    <cellStyle name="40% - Énfasis1 6 2 2" xfId="9205"/>
    <cellStyle name="40% - Énfasis1 6 3" xfId="3542"/>
    <cellStyle name="40% - Énfasis1 6 3 2" xfId="9055"/>
    <cellStyle name="40% - Énfasis1 6 4" xfId="4322"/>
    <cellStyle name="40% - Énfasis1 6 4 2" xfId="9789"/>
    <cellStyle name="40% - Énfasis1 6 5" xfId="3501"/>
    <cellStyle name="40% - Énfasis1 6 5 2" xfId="9016"/>
    <cellStyle name="40% - Énfasis1 6 6" xfId="3277"/>
    <cellStyle name="40% - Énfasis1 6 6 2" xfId="8813"/>
    <cellStyle name="40% - Énfasis1 6 7" xfId="5086"/>
    <cellStyle name="40% - Énfasis1 6 7 2" xfId="10466"/>
    <cellStyle name="40% - Énfasis1 6 8" xfId="6975"/>
    <cellStyle name="40% - Énfasis1 7" xfId="1776"/>
    <cellStyle name="40% - Énfasis1 7 2" xfId="4008"/>
    <cellStyle name="40% - Énfasis1 7 2 2" xfId="9498"/>
    <cellStyle name="40% - Énfasis1 7 3" xfId="2979"/>
    <cellStyle name="40% - Énfasis1 7 3 2" xfId="8557"/>
    <cellStyle name="40% - Énfasis1 7 4" xfId="5057"/>
    <cellStyle name="40% - Énfasis1 7 4 2" xfId="10442"/>
    <cellStyle name="40% - Énfasis1 7 5" xfId="3622"/>
    <cellStyle name="40% - Énfasis1 7 5 2" xfId="9130"/>
    <cellStyle name="40% - Énfasis1 7 6" xfId="4471"/>
    <cellStyle name="40% - Énfasis1 7 6 2" xfId="9927"/>
    <cellStyle name="40% - Énfasis1 7 7" xfId="5202"/>
    <cellStyle name="40% - Énfasis1 7 7 2" xfId="10576"/>
    <cellStyle name="40% - Énfasis1 7 8" xfId="7373"/>
    <cellStyle name="40% - Énfasis1 8" xfId="1868"/>
    <cellStyle name="40% - Énfasis1 8 2" xfId="4079"/>
    <cellStyle name="40% - Énfasis1 8 2 2" xfId="9566"/>
    <cellStyle name="40% - Énfasis1 8 3" xfId="4484"/>
    <cellStyle name="40% - Énfasis1 8 3 2" xfId="9939"/>
    <cellStyle name="40% - Énfasis1 8 4" xfId="3927"/>
    <cellStyle name="40% - Énfasis1 8 4 2" xfId="9420"/>
    <cellStyle name="40% - Énfasis1 8 5" xfId="3050"/>
    <cellStyle name="40% - Énfasis1 8 5 2" xfId="8603"/>
    <cellStyle name="40% - Énfasis1 8 6" xfId="5091"/>
    <cellStyle name="40% - Énfasis1 8 6 2" xfId="10470"/>
    <cellStyle name="40% - Énfasis1 8 7" xfId="5360"/>
    <cellStyle name="40% - Énfasis1 8 7 2" xfId="10726"/>
    <cellStyle name="40% - Énfasis1 8 8" xfId="7463"/>
    <cellStyle name="40% - Énfasis1 9" xfId="2283"/>
    <cellStyle name="40% - Énfasis1 9 2" xfId="7869"/>
    <cellStyle name="40% - Énfasis2" xfId="23" builtinId="35" customBuiltin="1"/>
    <cellStyle name="40% - Énfasis2 10" xfId="3476"/>
    <cellStyle name="40% - Énfasis2 10 2" xfId="8994"/>
    <cellStyle name="40% - Énfasis2 11" xfId="5034"/>
    <cellStyle name="40% - Énfasis2 11 2" xfId="10419"/>
    <cellStyle name="40% - Énfasis2 12" xfId="3490"/>
    <cellStyle name="40% - Énfasis2 12 2" xfId="9006"/>
    <cellStyle name="40% - Énfasis2 13" xfId="3995"/>
    <cellStyle name="40% - Énfasis2 13 2" xfId="9486"/>
    <cellStyle name="40% - Énfasis2 14" xfId="3818"/>
    <cellStyle name="40% - Énfasis2 14 2" xfId="9316"/>
    <cellStyle name="40% - Énfasis2 15" xfId="5714"/>
    <cellStyle name="40% - Énfasis2 2" xfId="190"/>
    <cellStyle name="40% - Énfasis2 2 10" xfId="4907"/>
    <cellStyle name="40% - Énfasis2 2 10 2" xfId="10300"/>
    <cellStyle name="40% - Énfasis2 2 11" xfId="3700"/>
    <cellStyle name="40% - Énfasis2 2 11 2" xfId="9204"/>
    <cellStyle name="40% - Énfasis2 2 12" xfId="5020"/>
    <cellStyle name="40% - Énfasis2 2 12 2" xfId="10405"/>
    <cellStyle name="40% - Énfasis2 2 13" xfId="4968"/>
    <cellStyle name="40% - Énfasis2 2 13 2" xfId="10357"/>
    <cellStyle name="40% - Énfasis2 2 14" xfId="5842"/>
    <cellStyle name="40% - Énfasis2 2 2" xfId="455"/>
    <cellStyle name="40% - Énfasis2 2 2 10" xfId="3553"/>
    <cellStyle name="40% - Énfasis2 2 2 10 2" xfId="9065"/>
    <cellStyle name="40% - Énfasis2 2 2 11" xfId="4580"/>
    <cellStyle name="40% - Énfasis2 2 2 11 2" xfId="10031"/>
    <cellStyle name="40% - Énfasis2 2 2 12" xfId="4859"/>
    <cellStyle name="40% - Énfasis2 2 2 12 2" xfId="10254"/>
    <cellStyle name="40% - Énfasis2 2 2 13" xfId="6097"/>
    <cellStyle name="40% - Énfasis2 2 2 2" xfId="937"/>
    <cellStyle name="40% - Énfasis2 2 2 2 2" xfId="6549"/>
    <cellStyle name="40% - Énfasis2 2 2 3" xfId="1342"/>
    <cellStyle name="40% - Énfasis2 2 2 3 2" xfId="6949"/>
    <cellStyle name="40% - Énfasis2 2 2 4" xfId="1749"/>
    <cellStyle name="40% - Énfasis2 2 2 4 2" xfId="7349"/>
    <cellStyle name="40% - Énfasis2 2 2 5" xfId="2152"/>
    <cellStyle name="40% - Énfasis2 2 2 5 2" xfId="7745"/>
    <cellStyle name="40% - Énfasis2 2 2 6" xfId="2558"/>
    <cellStyle name="40% - Énfasis2 2 2 6 2" xfId="8142"/>
    <cellStyle name="40% - Énfasis2 2 2 7" xfId="2956"/>
    <cellStyle name="40% - Énfasis2 2 2 7 2" xfId="8535"/>
    <cellStyle name="40% - Énfasis2 2 2 8" xfId="3459"/>
    <cellStyle name="40% - Énfasis2 2 2 8 2" xfId="8977"/>
    <cellStyle name="40% - Énfasis2 2 2 9" xfId="4456"/>
    <cellStyle name="40% - Énfasis2 2 2 9 2" xfId="9913"/>
    <cellStyle name="40% - Énfasis2 2 3" xfId="673"/>
    <cellStyle name="40% - Énfasis2 2 3 2" xfId="6286"/>
    <cellStyle name="40% - Énfasis2 2 4" xfId="1078"/>
    <cellStyle name="40% - Énfasis2 2 4 2" xfId="6686"/>
    <cellStyle name="40% - Énfasis2 2 5" xfId="1485"/>
    <cellStyle name="40% - Énfasis2 2 5 2" xfId="7086"/>
    <cellStyle name="40% - Énfasis2 2 6" xfId="1889"/>
    <cellStyle name="40% - Énfasis2 2 6 2" xfId="7484"/>
    <cellStyle name="40% - Énfasis2 2 7" xfId="2294"/>
    <cellStyle name="40% - Énfasis2 2 7 2" xfId="7880"/>
    <cellStyle name="40% - Énfasis2 2 8" xfId="2696"/>
    <cellStyle name="40% - Énfasis2 2 8 2" xfId="8276"/>
    <cellStyle name="40% - Énfasis2 2 9" xfId="3636"/>
    <cellStyle name="40% - Énfasis2 2 9 2" xfId="9144"/>
    <cellStyle name="40% - Énfasis2 3" xfId="322"/>
    <cellStyle name="40% - Énfasis2 3 10" xfId="5318"/>
    <cellStyle name="40% - Énfasis2 3 10 2" xfId="10686"/>
    <cellStyle name="40% - Énfasis2 3 11" xfId="5546"/>
    <cellStyle name="40% - Énfasis2 3 11 2" xfId="10900"/>
    <cellStyle name="40% - Énfasis2 3 12" xfId="5683"/>
    <cellStyle name="40% - Énfasis2 3 12 2" xfId="11028"/>
    <cellStyle name="40% - Énfasis2 3 13" xfId="5969"/>
    <cellStyle name="40% - Énfasis2 3 2" xfId="805"/>
    <cellStyle name="40% - Énfasis2 3 2 2" xfId="6417"/>
    <cellStyle name="40% - Énfasis2 3 3" xfId="1210"/>
    <cellStyle name="40% - Énfasis2 3 3 2" xfId="6817"/>
    <cellStyle name="40% - Énfasis2 3 4" xfId="1617"/>
    <cellStyle name="40% - Énfasis2 3 4 2" xfId="7217"/>
    <cellStyle name="40% - Énfasis2 3 5" xfId="2020"/>
    <cellStyle name="40% - Énfasis2 3 5 2" xfId="7613"/>
    <cellStyle name="40% - Énfasis2 3 6" xfId="2426"/>
    <cellStyle name="40% - Énfasis2 3 6 2" xfId="8011"/>
    <cellStyle name="40% - Énfasis2 3 7" xfId="2825"/>
    <cellStyle name="40% - Énfasis2 3 7 2" xfId="8404"/>
    <cellStyle name="40% - Énfasis2 3 8" xfId="4537"/>
    <cellStyle name="40% - Énfasis2 3 8 2" xfId="9990"/>
    <cellStyle name="40% - Énfasis2 3 9" xfId="4590"/>
    <cellStyle name="40% - Énfasis2 3 9 2" xfId="10041"/>
    <cellStyle name="40% - Énfasis2 4" xfId="505"/>
    <cellStyle name="40% - Énfasis2 4 2" xfId="3048"/>
    <cellStyle name="40% - Énfasis2 4 2 2" xfId="8601"/>
    <cellStyle name="40% - Énfasis2 4 3" xfId="3353"/>
    <cellStyle name="40% - Énfasis2 4 3 2" xfId="8882"/>
    <cellStyle name="40% - Énfasis2 4 4" xfId="4095"/>
    <cellStyle name="40% - Énfasis2 4 4 2" xfId="9581"/>
    <cellStyle name="40% - Énfasis2 4 5" xfId="4362"/>
    <cellStyle name="40% - Énfasis2 4 5 2" xfId="9828"/>
    <cellStyle name="40% - Énfasis2 4 6" xfId="5060"/>
    <cellStyle name="40% - Énfasis2 4 6 2" xfId="10444"/>
    <cellStyle name="40% - Énfasis2 4 7" xfId="4004"/>
    <cellStyle name="40% - Énfasis2 4 7 2" xfId="9495"/>
    <cellStyle name="40% - Énfasis2 4 8" xfId="6125"/>
    <cellStyle name="40% - Énfasis2 5" xfId="652"/>
    <cellStyle name="40% - Énfasis2 5 2" xfId="3165"/>
    <cellStyle name="40% - Énfasis2 5 2 2" xfId="8710"/>
    <cellStyle name="40% - Énfasis2 5 3" xfId="3057"/>
    <cellStyle name="40% - Énfasis2 5 3 2" xfId="8609"/>
    <cellStyle name="40% - Énfasis2 5 4" xfId="4970"/>
    <cellStyle name="40% - Énfasis2 5 4 2" xfId="10359"/>
    <cellStyle name="40% - Énfasis2 5 5" xfId="5013"/>
    <cellStyle name="40% - Énfasis2 5 5 2" xfId="10399"/>
    <cellStyle name="40% - Énfasis2 5 6" xfId="4102"/>
    <cellStyle name="40% - Énfasis2 5 6 2" xfId="9587"/>
    <cellStyle name="40% - Énfasis2 5 7" xfId="3215"/>
    <cellStyle name="40% - Énfasis2 5 7 2" xfId="8754"/>
    <cellStyle name="40% - Énfasis2 5 8" xfId="6265"/>
    <cellStyle name="40% - Énfasis2 6" xfId="1057"/>
    <cellStyle name="40% - Énfasis2 6 2" xfId="3463"/>
    <cellStyle name="40% - Énfasis2 6 2 2" xfId="8981"/>
    <cellStyle name="40% - Énfasis2 6 3" xfId="3889"/>
    <cellStyle name="40% - Énfasis2 6 3 2" xfId="9385"/>
    <cellStyle name="40% - Énfasis2 6 4" xfId="4022"/>
    <cellStyle name="40% - Énfasis2 6 4 2" xfId="9511"/>
    <cellStyle name="40% - Énfasis2 6 5" xfId="3154"/>
    <cellStyle name="40% - Énfasis2 6 5 2" xfId="8700"/>
    <cellStyle name="40% - Énfasis2 6 6" xfId="4374"/>
    <cellStyle name="40% - Énfasis2 6 6 2" xfId="9839"/>
    <cellStyle name="40% - Énfasis2 6 7" xfId="5195"/>
    <cellStyle name="40% - Énfasis2 6 7 2" xfId="10569"/>
    <cellStyle name="40% - Énfasis2 6 8" xfId="6665"/>
    <cellStyle name="40% - Énfasis2 7" xfId="1464"/>
    <cellStyle name="40% - Énfasis2 7 2" xfId="3770"/>
    <cellStyle name="40% - Énfasis2 7 2 2" xfId="9272"/>
    <cellStyle name="40% - Énfasis2 7 3" xfId="2686"/>
    <cellStyle name="40% - Énfasis2 7 3 2" xfId="8266"/>
    <cellStyle name="40% - Énfasis2 7 4" xfId="4805"/>
    <cellStyle name="40% - Énfasis2 7 4 2" xfId="10202"/>
    <cellStyle name="40% - Énfasis2 7 5" xfId="4395"/>
    <cellStyle name="40% - Énfasis2 7 5 2" xfId="9858"/>
    <cellStyle name="40% - Énfasis2 7 6" xfId="4798"/>
    <cellStyle name="40% - Énfasis2 7 6 2" xfId="10195"/>
    <cellStyle name="40% - Énfasis2 7 7" xfId="3999"/>
    <cellStyle name="40% - Énfasis2 7 7 2" xfId="9490"/>
    <cellStyle name="40% - Énfasis2 7 8" xfId="7065"/>
    <cellStyle name="40% - Énfasis2 8" xfId="1461"/>
    <cellStyle name="40% - Énfasis2 8 2" xfId="3767"/>
    <cellStyle name="40% - Énfasis2 8 2 2" xfId="9269"/>
    <cellStyle name="40% - Énfasis2 8 3" xfId="3519"/>
    <cellStyle name="40% - Énfasis2 8 3 2" xfId="9032"/>
    <cellStyle name="40% - Énfasis2 8 4" xfId="3638"/>
    <cellStyle name="40% - Énfasis2 8 4 2" xfId="9146"/>
    <cellStyle name="40% - Énfasis2 8 5" xfId="5229"/>
    <cellStyle name="40% - Énfasis2 8 5 2" xfId="10602"/>
    <cellStyle name="40% - Énfasis2 8 6" xfId="5478"/>
    <cellStyle name="40% - Énfasis2 8 6 2" xfId="10836"/>
    <cellStyle name="40% - Énfasis2 8 7" xfId="5641"/>
    <cellStyle name="40% - Énfasis2 8 7 2" xfId="10988"/>
    <cellStyle name="40% - Énfasis2 8 8" xfId="7062"/>
    <cellStyle name="40% - Énfasis2 9" xfId="2221"/>
    <cellStyle name="40% - Énfasis2 9 2" xfId="7811"/>
    <cellStyle name="40% - Énfasis3" xfId="27" builtinId="39" customBuiltin="1"/>
    <cellStyle name="40% - Énfasis3 10" xfId="3985"/>
    <cellStyle name="40% - Énfasis3 10 2" xfId="9477"/>
    <cellStyle name="40% - Énfasis3 11" xfId="3548"/>
    <cellStyle name="40% - Énfasis3 11 2" xfId="9060"/>
    <cellStyle name="40% - Énfasis3 12" xfId="5056"/>
    <cellStyle name="40% - Énfasis3 12 2" xfId="10441"/>
    <cellStyle name="40% - Énfasis3 13" xfId="5371"/>
    <cellStyle name="40% - Énfasis3 13 2" xfId="10734"/>
    <cellStyle name="40% - Énfasis3 14" xfId="5582"/>
    <cellStyle name="40% - Énfasis3 14 2" xfId="10932"/>
    <cellStyle name="40% - Énfasis3 15" xfId="5716"/>
    <cellStyle name="40% - Énfasis3 2" xfId="192"/>
    <cellStyle name="40% - Énfasis3 2 10" xfId="3231"/>
    <cellStyle name="40% - Énfasis3 2 10 2" xfId="8768"/>
    <cellStyle name="40% - Énfasis3 2 11" xfId="5241"/>
    <cellStyle name="40% - Énfasis3 2 11 2" xfId="10614"/>
    <cellStyle name="40% - Énfasis3 2 12" xfId="5487"/>
    <cellStyle name="40% - Énfasis3 2 12 2" xfId="10845"/>
    <cellStyle name="40% - Énfasis3 2 13" xfId="5647"/>
    <cellStyle name="40% - Énfasis3 2 13 2" xfId="10994"/>
    <cellStyle name="40% - Énfasis3 2 14" xfId="5844"/>
    <cellStyle name="40% - Énfasis3 2 2" xfId="457"/>
    <cellStyle name="40% - Énfasis3 2 2 10" xfId="4000"/>
    <cellStyle name="40% - Énfasis3 2 2 10 2" xfId="9491"/>
    <cellStyle name="40% - Énfasis3 2 2 11" xfId="5255"/>
    <cellStyle name="40% - Énfasis3 2 2 11 2" xfId="10626"/>
    <cellStyle name="40% - Énfasis3 2 2 12" xfId="5496"/>
    <cellStyle name="40% - Énfasis3 2 2 12 2" xfId="10853"/>
    <cellStyle name="40% - Énfasis3 2 2 13" xfId="6099"/>
    <cellStyle name="40% - Énfasis3 2 2 2" xfId="939"/>
    <cellStyle name="40% - Énfasis3 2 2 2 2" xfId="6551"/>
    <cellStyle name="40% - Énfasis3 2 2 3" xfId="1344"/>
    <cellStyle name="40% - Énfasis3 2 2 3 2" xfId="6951"/>
    <cellStyle name="40% - Énfasis3 2 2 4" xfId="1751"/>
    <cellStyle name="40% - Énfasis3 2 2 4 2" xfId="7351"/>
    <cellStyle name="40% - Énfasis3 2 2 5" xfId="2154"/>
    <cellStyle name="40% - Énfasis3 2 2 5 2" xfId="7747"/>
    <cellStyle name="40% - Énfasis3 2 2 6" xfId="2560"/>
    <cellStyle name="40% - Énfasis3 2 2 6 2" xfId="8144"/>
    <cellStyle name="40% - Énfasis3 2 2 7" xfId="2958"/>
    <cellStyle name="40% - Énfasis3 2 2 7 2" xfId="8537"/>
    <cellStyle name="40% - Énfasis3 2 2 8" xfId="3077"/>
    <cellStyle name="40% - Énfasis3 2 2 8 2" xfId="8626"/>
    <cellStyle name="40% - Énfasis3 2 2 9" xfId="4713"/>
    <cellStyle name="40% - Énfasis3 2 2 9 2" xfId="10112"/>
    <cellStyle name="40% - Énfasis3 2 3" xfId="675"/>
    <cellStyle name="40% - Énfasis3 2 3 2" xfId="6288"/>
    <cellStyle name="40% - Énfasis3 2 4" xfId="1080"/>
    <cellStyle name="40% - Énfasis3 2 4 2" xfId="6688"/>
    <cellStyle name="40% - Énfasis3 2 5" xfId="1487"/>
    <cellStyle name="40% - Énfasis3 2 5 2" xfId="7088"/>
    <cellStyle name="40% - Énfasis3 2 6" xfId="1891"/>
    <cellStyle name="40% - Énfasis3 2 6 2" xfId="7486"/>
    <cellStyle name="40% - Énfasis3 2 7" xfId="2296"/>
    <cellStyle name="40% - Énfasis3 2 7 2" xfId="7882"/>
    <cellStyle name="40% - Énfasis3 2 8" xfId="2698"/>
    <cellStyle name="40% - Énfasis3 2 8 2" xfId="8278"/>
    <cellStyle name="40% - Énfasis3 2 9" xfId="4442"/>
    <cellStyle name="40% - Énfasis3 2 9 2" xfId="9902"/>
    <cellStyle name="40% - Énfasis3 3" xfId="324"/>
    <cellStyle name="40% - Énfasis3 3 10" xfId="4243"/>
    <cellStyle name="40% - Énfasis3 3 10 2" xfId="9713"/>
    <cellStyle name="40% - Énfasis3 3 11" xfId="3720"/>
    <cellStyle name="40% - Énfasis3 3 11 2" xfId="9223"/>
    <cellStyle name="40% - Énfasis3 3 12" xfId="5252"/>
    <cellStyle name="40% - Énfasis3 3 12 2" xfId="10623"/>
    <cellStyle name="40% - Énfasis3 3 13" xfId="5971"/>
    <cellStyle name="40% - Énfasis3 3 2" xfId="807"/>
    <cellStyle name="40% - Énfasis3 3 2 2" xfId="6419"/>
    <cellStyle name="40% - Énfasis3 3 3" xfId="1212"/>
    <cellStyle name="40% - Énfasis3 3 3 2" xfId="6819"/>
    <cellStyle name="40% - Énfasis3 3 4" xfId="1619"/>
    <cellStyle name="40% - Énfasis3 3 4 2" xfId="7219"/>
    <cellStyle name="40% - Énfasis3 3 5" xfId="2022"/>
    <cellStyle name="40% - Énfasis3 3 5 2" xfId="7615"/>
    <cellStyle name="40% - Énfasis3 3 6" xfId="2428"/>
    <cellStyle name="40% - Énfasis3 3 6 2" xfId="8013"/>
    <cellStyle name="40% - Énfasis3 3 7" xfId="2827"/>
    <cellStyle name="40% - Énfasis3 3 7 2" xfId="8406"/>
    <cellStyle name="40% - Énfasis3 3 8" xfId="3944"/>
    <cellStyle name="40% - Énfasis3 3 8 2" xfId="9437"/>
    <cellStyle name="40% - Énfasis3 3 9" xfId="3983"/>
    <cellStyle name="40% - Énfasis3 3 9 2" xfId="9475"/>
    <cellStyle name="40% - Énfasis3 4" xfId="509"/>
    <cellStyle name="40% - Énfasis3 4 2" xfId="3052"/>
    <cellStyle name="40% - Énfasis3 4 2 2" xfId="8605"/>
    <cellStyle name="40% - Énfasis3 4 3" xfId="3560"/>
    <cellStyle name="40% - Énfasis3 4 3 2" xfId="9072"/>
    <cellStyle name="40% - Énfasis3 4 4" xfId="4842"/>
    <cellStyle name="40% - Énfasis3 4 4 2" xfId="10238"/>
    <cellStyle name="40% - Énfasis3 4 5" xfId="3313"/>
    <cellStyle name="40% - Énfasis3 4 5 2" xfId="8844"/>
    <cellStyle name="40% - Énfasis3 4 6" xfId="2985"/>
    <cellStyle name="40% - Énfasis3 4 6 2" xfId="8562"/>
    <cellStyle name="40% - Énfasis3 4 7" xfId="5128"/>
    <cellStyle name="40% - Énfasis3 4 7 2" xfId="10504"/>
    <cellStyle name="40% - Énfasis3 4 8" xfId="6129"/>
    <cellStyle name="40% - Énfasis3 5" xfId="534"/>
    <cellStyle name="40% - Énfasis3 5 2" xfId="3074"/>
    <cellStyle name="40% - Énfasis3 5 2 2" xfId="8623"/>
    <cellStyle name="40% - Énfasis3 5 3" xfId="3961"/>
    <cellStyle name="40% - Énfasis3 5 3 2" xfId="9453"/>
    <cellStyle name="40% - Énfasis3 5 4" xfId="4188"/>
    <cellStyle name="40% - Énfasis3 5 4 2" xfId="9663"/>
    <cellStyle name="40% - Énfasis3 5 5" xfId="3194"/>
    <cellStyle name="40% - Énfasis3 5 5 2" xfId="8734"/>
    <cellStyle name="40% - Énfasis3 5 6" xfId="3918"/>
    <cellStyle name="40% - Énfasis3 5 6 2" xfId="9411"/>
    <cellStyle name="40% - Énfasis3 5 7" xfId="4424"/>
    <cellStyle name="40% - Énfasis3 5 7 2" xfId="9885"/>
    <cellStyle name="40% - Énfasis3 5 8" xfId="6153"/>
    <cellStyle name="40% - Énfasis3 6" xfId="649"/>
    <cellStyle name="40% - Énfasis3 6 2" xfId="3162"/>
    <cellStyle name="40% - Énfasis3 6 2 2" xfId="8707"/>
    <cellStyle name="40% - Énfasis3 6 3" xfId="4315"/>
    <cellStyle name="40% - Énfasis3 6 3 2" xfId="9782"/>
    <cellStyle name="40% - Énfasis3 6 4" xfId="3712"/>
    <cellStyle name="40% - Énfasis3 6 4 2" xfId="9215"/>
    <cellStyle name="40% - Énfasis3 6 5" xfId="5139"/>
    <cellStyle name="40% - Énfasis3 6 5 2" xfId="10515"/>
    <cellStyle name="40% - Énfasis3 6 6" xfId="5418"/>
    <cellStyle name="40% - Énfasis3 6 6 2" xfId="10778"/>
    <cellStyle name="40% - Énfasis3 6 7" xfId="5609"/>
    <cellStyle name="40% - Énfasis3 6 7 2" xfId="10957"/>
    <cellStyle name="40% - Énfasis3 6 8" xfId="6262"/>
    <cellStyle name="40% - Énfasis3 7" xfId="1054"/>
    <cellStyle name="40% - Énfasis3 7 2" xfId="3460"/>
    <cellStyle name="40% - Énfasis3 7 2 2" xfId="8978"/>
    <cellStyle name="40% - Énfasis3 7 3" xfId="3808"/>
    <cellStyle name="40% - Énfasis3 7 3 2" xfId="9307"/>
    <cellStyle name="40% - Énfasis3 7 4" xfId="4060"/>
    <cellStyle name="40% - Énfasis3 7 4 2" xfId="9548"/>
    <cellStyle name="40% - Énfasis3 7 5" xfId="3910"/>
    <cellStyle name="40% - Énfasis3 7 5 2" xfId="9405"/>
    <cellStyle name="40% - Énfasis3 7 6" xfId="4866"/>
    <cellStyle name="40% - Énfasis3 7 6 2" xfId="10260"/>
    <cellStyle name="40% - Énfasis3 7 7" xfId="3117"/>
    <cellStyle name="40% - Énfasis3 7 7 2" xfId="8663"/>
    <cellStyle name="40% - Énfasis3 7 8" xfId="6662"/>
    <cellStyle name="40% - Énfasis3 8" xfId="1870"/>
    <cellStyle name="40% - Énfasis3 8 2" xfId="4081"/>
    <cellStyle name="40% - Énfasis3 8 2 2" xfId="9568"/>
    <cellStyle name="40% - Énfasis3 8 3" xfId="3885"/>
    <cellStyle name="40% - Énfasis3 8 3 2" xfId="9382"/>
    <cellStyle name="40% - Énfasis3 8 4" xfId="4762"/>
    <cellStyle name="40% - Énfasis3 8 4 2" xfId="10160"/>
    <cellStyle name="40% - Énfasis3 8 5" xfId="4491"/>
    <cellStyle name="40% - Énfasis3 8 5 2" xfId="9946"/>
    <cellStyle name="40% - Énfasis3 8 6" xfId="3647"/>
    <cellStyle name="40% - Énfasis3 8 6 2" xfId="9154"/>
    <cellStyle name="40% - Énfasis3 8 7" xfId="5350"/>
    <cellStyle name="40% - Énfasis3 8 7 2" xfId="10717"/>
    <cellStyle name="40% - Énfasis3 8 8" xfId="7465"/>
    <cellStyle name="40% - Énfasis3 9" xfId="2356"/>
    <cellStyle name="40% - Énfasis3 9 2" xfId="7942"/>
    <cellStyle name="40% - Énfasis4" xfId="31" builtinId="43" customBuiltin="1"/>
    <cellStyle name="40% - Énfasis4 10" xfId="4195"/>
    <cellStyle name="40% - Énfasis4 10 2" xfId="9668"/>
    <cellStyle name="40% - Énfasis4 11" xfId="3802"/>
    <cellStyle name="40% - Énfasis4 11 2" xfId="9301"/>
    <cellStyle name="40% - Énfasis4 12" xfId="4354"/>
    <cellStyle name="40% - Énfasis4 12 2" xfId="9821"/>
    <cellStyle name="40% - Énfasis4 13" xfId="5275"/>
    <cellStyle name="40% - Énfasis4 13 2" xfId="10644"/>
    <cellStyle name="40% - Énfasis4 14" xfId="5515"/>
    <cellStyle name="40% - Énfasis4 14 2" xfId="10870"/>
    <cellStyle name="40% - Énfasis4 15" xfId="5718"/>
    <cellStyle name="40% - Énfasis4 2" xfId="194"/>
    <cellStyle name="40% - Énfasis4 2 10" xfId="4448"/>
    <cellStyle name="40% - Énfasis4 2 10 2" xfId="9907"/>
    <cellStyle name="40% - Énfasis4 2 11" xfId="4307"/>
    <cellStyle name="40% - Énfasis4 2 11 2" xfId="9774"/>
    <cellStyle name="40% - Énfasis4 2 12" xfId="5319"/>
    <cellStyle name="40% - Énfasis4 2 12 2" xfId="10687"/>
    <cellStyle name="40% - Énfasis4 2 13" xfId="5547"/>
    <cellStyle name="40% - Énfasis4 2 13 2" xfId="10901"/>
    <cellStyle name="40% - Énfasis4 2 14" xfId="5846"/>
    <cellStyle name="40% - Énfasis4 2 2" xfId="459"/>
    <cellStyle name="40% - Énfasis4 2 2 10" xfId="4160"/>
    <cellStyle name="40% - Énfasis4 2 2 10 2" xfId="9639"/>
    <cellStyle name="40% - Énfasis4 2 2 11" xfId="4063"/>
    <cellStyle name="40% - Énfasis4 2 2 11 2" xfId="9551"/>
    <cellStyle name="40% - Énfasis4 2 2 12" xfId="5356"/>
    <cellStyle name="40% - Énfasis4 2 2 12 2" xfId="10723"/>
    <cellStyle name="40% - Énfasis4 2 2 13" xfId="6101"/>
    <cellStyle name="40% - Énfasis4 2 2 2" xfId="941"/>
    <cellStyle name="40% - Énfasis4 2 2 2 2" xfId="6553"/>
    <cellStyle name="40% - Énfasis4 2 2 3" xfId="1346"/>
    <cellStyle name="40% - Énfasis4 2 2 3 2" xfId="6953"/>
    <cellStyle name="40% - Énfasis4 2 2 4" xfId="1753"/>
    <cellStyle name="40% - Énfasis4 2 2 4 2" xfId="7353"/>
    <cellStyle name="40% - Énfasis4 2 2 5" xfId="2156"/>
    <cellStyle name="40% - Énfasis4 2 2 5 2" xfId="7749"/>
    <cellStyle name="40% - Énfasis4 2 2 6" xfId="2562"/>
    <cellStyle name="40% - Énfasis4 2 2 6 2" xfId="8146"/>
    <cellStyle name="40% - Énfasis4 2 2 7" xfId="2960"/>
    <cellStyle name="40% - Énfasis4 2 2 7 2" xfId="8539"/>
    <cellStyle name="40% - Énfasis4 2 2 8" xfId="4215"/>
    <cellStyle name="40% - Énfasis4 2 2 8 2" xfId="9687"/>
    <cellStyle name="40% - Énfasis4 2 2 9" xfId="4420"/>
    <cellStyle name="40% - Énfasis4 2 2 9 2" xfId="9882"/>
    <cellStyle name="40% - Énfasis4 2 3" xfId="677"/>
    <cellStyle name="40% - Énfasis4 2 3 2" xfId="6290"/>
    <cellStyle name="40% - Énfasis4 2 4" xfId="1082"/>
    <cellStyle name="40% - Énfasis4 2 4 2" xfId="6690"/>
    <cellStyle name="40% - Énfasis4 2 5" xfId="1489"/>
    <cellStyle name="40% - Énfasis4 2 5 2" xfId="7090"/>
    <cellStyle name="40% - Énfasis4 2 6" xfId="1893"/>
    <cellStyle name="40% - Énfasis4 2 6 2" xfId="7488"/>
    <cellStyle name="40% - Énfasis4 2 7" xfId="2298"/>
    <cellStyle name="40% - Énfasis4 2 7 2" xfId="7884"/>
    <cellStyle name="40% - Énfasis4 2 8" xfId="2700"/>
    <cellStyle name="40% - Énfasis4 2 8 2" xfId="8280"/>
    <cellStyle name="40% - Énfasis4 2 9" xfId="3840"/>
    <cellStyle name="40% - Énfasis4 2 9 2" xfId="9338"/>
    <cellStyle name="40% - Énfasis4 3" xfId="326"/>
    <cellStyle name="40% - Énfasis4 3 10" xfId="4166"/>
    <cellStyle name="40% - Énfasis4 3 10 2" xfId="9644"/>
    <cellStyle name="40% - Énfasis4 3 11" xfId="5075"/>
    <cellStyle name="40% - Énfasis4 3 11 2" xfId="10455"/>
    <cellStyle name="40% - Énfasis4 3 12" xfId="5391"/>
    <cellStyle name="40% - Énfasis4 3 12 2" xfId="10753"/>
    <cellStyle name="40% - Énfasis4 3 13" xfId="5973"/>
    <cellStyle name="40% - Énfasis4 3 2" xfId="809"/>
    <cellStyle name="40% - Énfasis4 3 2 2" xfId="6421"/>
    <cellStyle name="40% - Énfasis4 3 3" xfId="1214"/>
    <cellStyle name="40% - Énfasis4 3 3 2" xfId="6821"/>
    <cellStyle name="40% - Énfasis4 3 4" xfId="1621"/>
    <cellStyle name="40% - Énfasis4 3 4 2" xfId="7221"/>
    <cellStyle name="40% - Énfasis4 3 5" xfId="2024"/>
    <cellStyle name="40% - Énfasis4 3 5 2" xfId="7617"/>
    <cellStyle name="40% - Énfasis4 3 6" xfId="2430"/>
    <cellStyle name="40% - Énfasis4 3 6 2" xfId="8015"/>
    <cellStyle name="40% - Énfasis4 3 7" xfId="2829"/>
    <cellStyle name="40% - Énfasis4 3 7 2" xfId="8408"/>
    <cellStyle name="40% - Énfasis4 3 8" xfId="3334"/>
    <cellStyle name="40% - Énfasis4 3 8 2" xfId="8865"/>
    <cellStyle name="40% - Énfasis4 3 9" xfId="4098"/>
    <cellStyle name="40% - Énfasis4 3 9 2" xfId="9583"/>
    <cellStyle name="40% - Énfasis4 4" xfId="513"/>
    <cellStyle name="40% - Énfasis4 4 2" xfId="3056"/>
    <cellStyle name="40% - Énfasis4 4 2 2" xfId="8608"/>
    <cellStyle name="40% - Énfasis4 4 3" xfId="3754"/>
    <cellStyle name="40% - Énfasis4 4 3 2" xfId="9256"/>
    <cellStyle name="40% - Énfasis4 4 4" xfId="3825"/>
    <cellStyle name="40% - Énfasis4 4 4 2" xfId="9323"/>
    <cellStyle name="40% - Énfasis4 4 5" xfId="3807"/>
    <cellStyle name="40% - Énfasis4 4 5 2" xfId="9306"/>
    <cellStyle name="40% - Énfasis4 4 6" xfId="4703"/>
    <cellStyle name="40% - Énfasis4 4 6 2" xfId="10102"/>
    <cellStyle name="40% - Énfasis4 4 7" xfId="4482"/>
    <cellStyle name="40% - Énfasis4 4 7 2" xfId="9937"/>
    <cellStyle name="40% - Énfasis4 4 8" xfId="6133"/>
    <cellStyle name="40% - Énfasis4 5" xfId="654"/>
    <cellStyle name="40% - Énfasis4 5 2" xfId="3167"/>
    <cellStyle name="40% - Énfasis4 5 2 2" xfId="8712"/>
    <cellStyle name="40% - Énfasis4 5 3" xfId="4513"/>
    <cellStyle name="40% - Énfasis4 5 3 2" xfId="9966"/>
    <cellStyle name="40% - Énfasis4 5 4" xfId="4311"/>
    <cellStyle name="40% - Énfasis4 5 4 2" xfId="9778"/>
    <cellStyle name="40% - Énfasis4 5 5" xfId="5297"/>
    <cellStyle name="40% - Énfasis4 5 5 2" xfId="10665"/>
    <cellStyle name="40% - Énfasis4 5 6" xfId="5531"/>
    <cellStyle name="40% - Énfasis4 5 6 2" xfId="10885"/>
    <cellStyle name="40% - Énfasis4 5 7" xfId="5671"/>
    <cellStyle name="40% - Énfasis4 5 7 2" xfId="11016"/>
    <cellStyle name="40% - Énfasis4 5 8" xfId="6267"/>
    <cellStyle name="40% - Énfasis4 6" xfId="1059"/>
    <cellStyle name="40% - Énfasis4 6 2" xfId="3464"/>
    <cellStyle name="40% - Énfasis4 6 2 2" xfId="8982"/>
    <cellStyle name="40% - Énfasis4 6 3" xfId="3290"/>
    <cellStyle name="40% - Énfasis4 6 3 2" xfId="8825"/>
    <cellStyle name="40% - Énfasis4 6 4" xfId="4953"/>
    <cellStyle name="40% - Énfasis4 6 4 2" xfId="10342"/>
    <cellStyle name="40% - Énfasis4 6 5" xfId="3100"/>
    <cellStyle name="40% - Énfasis4 6 5 2" xfId="8647"/>
    <cellStyle name="40% - Énfasis4 6 6" xfId="4550"/>
    <cellStyle name="40% - Énfasis4 6 6 2" xfId="10001"/>
    <cellStyle name="40% - Énfasis4 6 7" xfId="5373"/>
    <cellStyle name="40% - Énfasis4 6 7 2" xfId="10736"/>
    <cellStyle name="40% - Énfasis4 6 8" xfId="6667"/>
    <cellStyle name="40% - Énfasis4 7" xfId="1466"/>
    <cellStyle name="40% - Énfasis4 7 2" xfId="3771"/>
    <cellStyle name="40% - Énfasis4 7 2 2" xfId="9273"/>
    <cellStyle name="40% - Énfasis4 7 3" xfId="2665"/>
    <cellStyle name="40% - Énfasis4 7 3 2" xfId="8246"/>
    <cellStyle name="40% - Énfasis4 7 4" xfId="4530"/>
    <cellStyle name="40% - Énfasis4 7 4 2" xfId="9983"/>
    <cellStyle name="40% - Énfasis4 7 5" xfId="5142"/>
    <cellStyle name="40% - Énfasis4 7 5 2" xfId="10518"/>
    <cellStyle name="40% - Énfasis4 7 6" xfId="5420"/>
    <cellStyle name="40% - Énfasis4 7 6 2" xfId="10780"/>
    <cellStyle name="40% - Énfasis4 7 7" xfId="5611"/>
    <cellStyle name="40% - Énfasis4 7 7 2" xfId="10959"/>
    <cellStyle name="40% - Énfasis4 7 8" xfId="7067"/>
    <cellStyle name="40% - Énfasis4 8" xfId="2170"/>
    <cellStyle name="40% - Énfasis4 8 2" xfId="4310"/>
    <cellStyle name="40% - Énfasis4 8 2 2" xfId="9777"/>
    <cellStyle name="40% - Énfasis4 8 3" xfId="4797"/>
    <cellStyle name="40% - Énfasis4 8 3 2" xfId="10194"/>
    <cellStyle name="40% - Énfasis4 8 4" xfId="5135"/>
    <cellStyle name="40% - Énfasis4 8 4 2" xfId="10511"/>
    <cellStyle name="40% - Énfasis4 8 5" xfId="5414"/>
    <cellStyle name="40% - Énfasis4 8 5 2" xfId="10774"/>
    <cellStyle name="40% - Énfasis4 8 6" xfId="5605"/>
    <cellStyle name="40% - Énfasis4 8 6 2" xfId="10953"/>
    <cellStyle name="40% - Énfasis4 8 7" xfId="5705"/>
    <cellStyle name="40% - Énfasis4 8 7 2" xfId="11047"/>
    <cellStyle name="40% - Énfasis4 8 8" xfId="7762"/>
    <cellStyle name="40% - Énfasis4 9" xfId="2539"/>
    <cellStyle name="40% - Énfasis4 9 2" xfId="8123"/>
    <cellStyle name="40% - Énfasis5" xfId="35" builtinId="47" customBuiltin="1"/>
    <cellStyle name="40% - Énfasis5 10" xfId="4380"/>
    <cellStyle name="40% - Énfasis5 10 2" xfId="9845"/>
    <cellStyle name="40% - Énfasis5 11" xfId="4044"/>
    <cellStyle name="40% - Énfasis5 11 2" xfId="9532"/>
    <cellStyle name="40% - Énfasis5 12" xfId="5189"/>
    <cellStyle name="40% - Énfasis5 12 2" xfId="10563"/>
    <cellStyle name="40% - Énfasis5 13" xfId="5453"/>
    <cellStyle name="40% - Énfasis5 13 2" xfId="10812"/>
    <cellStyle name="40% - Énfasis5 14" xfId="5628"/>
    <cellStyle name="40% - Énfasis5 14 2" xfId="10976"/>
    <cellStyle name="40% - Énfasis5 15" xfId="5720"/>
    <cellStyle name="40% - Énfasis5 2" xfId="197"/>
    <cellStyle name="40% - Énfasis5 2 10" xfId="3187"/>
    <cellStyle name="40% - Énfasis5 2 10 2" xfId="8728"/>
    <cellStyle name="40% - Énfasis5 2 11" xfId="5136"/>
    <cellStyle name="40% - Énfasis5 2 11 2" xfId="10512"/>
    <cellStyle name="40% - Énfasis5 2 12" xfId="5415"/>
    <cellStyle name="40% - Énfasis5 2 12 2" xfId="10775"/>
    <cellStyle name="40% - Énfasis5 2 13" xfId="5606"/>
    <cellStyle name="40% - Énfasis5 2 13 2" xfId="10954"/>
    <cellStyle name="40% - Énfasis5 2 14" xfId="5848"/>
    <cellStyle name="40% - Énfasis5 2 2" xfId="462"/>
    <cellStyle name="40% - Énfasis5 2 2 10" xfId="3628"/>
    <cellStyle name="40% - Énfasis5 2 2 10 2" xfId="9136"/>
    <cellStyle name="40% - Énfasis5 2 2 11" xfId="5144"/>
    <cellStyle name="40% - Énfasis5 2 2 11 2" xfId="10520"/>
    <cellStyle name="40% - Énfasis5 2 2 12" xfId="5421"/>
    <cellStyle name="40% - Énfasis5 2 2 12 2" xfId="10781"/>
    <cellStyle name="40% - Énfasis5 2 2 13" xfId="6103"/>
    <cellStyle name="40% - Énfasis5 2 2 2" xfId="944"/>
    <cellStyle name="40% - Énfasis5 2 2 2 2" xfId="6556"/>
    <cellStyle name="40% - Énfasis5 2 2 3" xfId="1349"/>
    <cellStyle name="40% - Énfasis5 2 2 3 2" xfId="6956"/>
    <cellStyle name="40% - Énfasis5 2 2 4" xfId="1756"/>
    <cellStyle name="40% - Énfasis5 2 2 4 2" xfId="7356"/>
    <cellStyle name="40% - Énfasis5 2 2 5" xfId="2158"/>
    <cellStyle name="40% - Énfasis5 2 2 5 2" xfId="7751"/>
    <cellStyle name="40% - Énfasis5 2 2 6" xfId="2565"/>
    <cellStyle name="40% - Énfasis5 2 2 6 2" xfId="8148"/>
    <cellStyle name="40% - Énfasis5 2 2 7" xfId="2963"/>
    <cellStyle name="40% - Énfasis5 2 2 7 2" xfId="8542"/>
    <cellStyle name="40% - Énfasis5 2 2 8" xfId="3299"/>
    <cellStyle name="40% - Énfasis5 2 2 8 2" xfId="8832"/>
    <cellStyle name="40% - Énfasis5 2 2 9" xfId="3676"/>
    <cellStyle name="40% - Énfasis5 2 2 9 2" xfId="9181"/>
    <cellStyle name="40% - Énfasis5 2 3" xfId="680"/>
    <cellStyle name="40% - Énfasis5 2 3 2" xfId="6293"/>
    <cellStyle name="40% - Énfasis5 2 4" xfId="1085"/>
    <cellStyle name="40% - Énfasis5 2 4 2" xfId="6693"/>
    <cellStyle name="40% - Énfasis5 2 5" xfId="1492"/>
    <cellStyle name="40% - Énfasis5 2 5 2" xfId="7093"/>
    <cellStyle name="40% - Énfasis5 2 6" xfId="1895"/>
    <cellStyle name="40% - Énfasis5 2 6 2" xfId="7490"/>
    <cellStyle name="40% - Énfasis5 2 7" xfId="2301"/>
    <cellStyle name="40% - Énfasis5 2 7 2" xfId="7887"/>
    <cellStyle name="40% - Énfasis5 2 8" xfId="2703"/>
    <cellStyle name="40% - Énfasis5 2 8 2" xfId="8283"/>
    <cellStyle name="40% - Énfasis5 2 9" xfId="4312"/>
    <cellStyle name="40% - Énfasis5 2 9 2" xfId="9779"/>
    <cellStyle name="40% - Énfasis5 3" xfId="328"/>
    <cellStyle name="40% - Énfasis5 3 10" xfId="4789"/>
    <cellStyle name="40% - Énfasis5 3 10 2" xfId="10186"/>
    <cellStyle name="40% - Énfasis5 3 11" xfId="4016"/>
    <cellStyle name="40% - Énfasis5 3 11 2" xfId="9506"/>
    <cellStyle name="40% - Énfasis5 3 12" xfId="4256"/>
    <cellStyle name="40% - Énfasis5 3 12 2" xfId="9726"/>
    <cellStyle name="40% - Énfasis5 3 13" xfId="5975"/>
    <cellStyle name="40% - Énfasis5 3 2" xfId="811"/>
    <cellStyle name="40% - Énfasis5 3 2 2" xfId="6423"/>
    <cellStyle name="40% - Énfasis5 3 3" xfId="1216"/>
    <cellStyle name="40% - Énfasis5 3 3 2" xfId="6823"/>
    <cellStyle name="40% - Énfasis5 3 4" xfId="1623"/>
    <cellStyle name="40% - Énfasis5 3 4 2" xfId="7223"/>
    <cellStyle name="40% - Énfasis5 3 5" xfId="2026"/>
    <cellStyle name="40% - Énfasis5 3 5 2" xfId="7619"/>
    <cellStyle name="40% - Énfasis5 3 6" xfId="2432"/>
    <cellStyle name="40% - Énfasis5 3 6 2" xfId="8017"/>
    <cellStyle name="40% - Énfasis5 3 7" xfId="2831"/>
    <cellStyle name="40% - Énfasis5 3 7 2" xfId="8410"/>
    <cellStyle name="40% - Énfasis5 3 8" xfId="4154"/>
    <cellStyle name="40% - Énfasis5 3 8 2" xfId="9633"/>
    <cellStyle name="40% - Énfasis5 3 9" xfId="4252"/>
    <cellStyle name="40% - Énfasis5 3 9 2" xfId="9722"/>
    <cellStyle name="40% - Énfasis5 4" xfId="517"/>
    <cellStyle name="40% - Énfasis5 4 2" xfId="3059"/>
    <cellStyle name="40% - Énfasis5 4 2 2" xfId="8611"/>
    <cellStyle name="40% - Énfasis5 4 3" xfId="4558"/>
    <cellStyle name="40% - Énfasis5 4 3 2" xfId="10009"/>
    <cellStyle name="40% - Énfasis5 4 4" xfId="3168"/>
    <cellStyle name="40% - Énfasis5 4 4 2" xfId="8713"/>
    <cellStyle name="40% - Énfasis5 4 5" xfId="5330"/>
    <cellStyle name="40% - Énfasis5 4 5 2" xfId="10697"/>
    <cellStyle name="40% - Énfasis5 4 6" xfId="5556"/>
    <cellStyle name="40% - Énfasis5 4 6 2" xfId="10909"/>
    <cellStyle name="40% - Énfasis5 4 7" xfId="5687"/>
    <cellStyle name="40% - Énfasis5 4 7 2" xfId="11032"/>
    <cellStyle name="40% - Énfasis5 4 8" xfId="6137"/>
    <cellStyle name="40% - Énfasis5 5" xfId="956"/>
    <cellStyle name="40% - Énfasis5 5 2" xfId="3386"/>
    <cellStyle name="40% - Énfasis5 5 2 2" xfId="8913"/>
    <cellStyle name="40% - Énfasis5 5 3" xfId="3938"/>
    <cellStyle name="40% - Énfasis5 5 3 2" xfId="9431"/>
    <cellStyle name="40% - Énfasis5 5 4" xfId="4089"/>
    <cellStyle name="40% - Énfasis5 5 4 2" xfId="9575"/>
    <cellStyle name="40% - Énfasis5 5 5" xfId="5050"/>
    <cellStyle name="40% - Énfasis5 5 5 2" xfId="10435"/>
    <cellStyle name="40% - Énfasis5 5 6" xfId="3787"/>
    <cellStyle name="40% - Énfasis5 5 6 2" xfId="9288"/>
    <cellStyle name="40% - Énfasis5 5 7" xfId="3936"/>
    <cellStyle name="40% - Énfasis5 5 7 2" xfId="9429"/>
    <cellStyle name="40% - Énfasis5 5 8" xfId="6567"/>
    <cellStyle name="40% - Énfasis5 6" xfId="1361"/>
    <cellStyle name="40% - Énfasis5 6 2" xfId="3694"/>
    <cellStyle name="40% - Énfasis5 6 2 2" xfId="9198"/>
    <cellStyle name="40% - Énfasis5 6 3" xfId="4544"/>
    <cellStyle name="40% - Énfasis5 6 3 2" xfId="9996"/>
    <cellStyle name="40% - Énfasis5 6 4" xfId="5063"/>
    <cellStyle name="40% - Énfasis5 6 4 2" xfId="10447"/>
    <cellStyle name="40% - Énfasis5 6 5" xfId="5018"/>
    <cellStyle name="40% - Énfasis5 6 5 2" xfId="10403"/>
    <cellStyle name="40% - Énfasis5 6 6" xfId="4320"/>
    <cellStyle name="40% - Énfasis5 6 6 2" xfId="9787"/>
    <cellStyle name="40% - Énfasis5 6 7" xfId="4205"/>
    <cellStyle name="40% - Énfasis5 6 7 2" xfId="9678"/>
    <cellStyle name="40% - Énfasis5 6 8" xfId="6967"/>
    <cellStyle name="40% - Énfasis5 7" xfId="1768"/>
    <cellStyle name="40% - Énfasis5 7 2" xfId="4003"/>
    <cellStyle name="40% - Énfasis5 7 2 2" xfId="9494"/>
    <cellStyle name="40% - Énfasis5 7 3" xfId="3343"/>
    <cellStyle name="40% - Énfasis5 7 3 2" xfId="8873"/>
    <cellStyle name="40% - Énfasis5 7 4" xfId="4818"/>
    <cellStyle name="40% - Énfasis5 7 4 2" xfId="10215"/>
    <cellStyle name="40% - Énfasis5 7 5" xfId="5376"/>
    <cellStyle name="40% - Énfasis5 7 5 2" xfId="10739"/>
    <cellStyle name="40% - Énfasis5 7 6" xfId="5584"/>
    <cellStyle name="40% - Énfasis5 7 6 2" xfId="10934"/>
    <cellStyle name="40% - Énfasis5 7 7" xfId="5702"/>
    <cellStyle name="40% - Énfasis5 7 7 2" xfId="11044"/>
    <cellStyle name="40% - Énfasis5 7 8" xfId="7366"/>
    <cellStyle name="40% - Énfasis5 8" xfId="2164"/>
    <cellStyle name="40% - Énfasis5 8 2" xfId="4306"/>
    <cellStyle name="40% - Énfasis5 8 2 2" xfId="9773"/>
    <cellStyle name="40% - Énfasis5 8 3" xfId="4794"/>
    <cellStyle name="40% - Énfasis5 8 3 2" xfId="10191"/>
    <cellStyle name="40% - Énfasis5 8 4" xfId="5131"/>
    <cellStyle name="40% - Énfasis5 8 4 2" xfId="10507"/>
    <cellStyle name="40% - Énfasis5 8 5" xfId="5411"/>
    <cellStyle name="40% - Énfasis5 8 5 2" xfId="10771"/>
    <cellStyle name="40% - Énfasis5 8 6" xfId="5604"/>
    <cellStyle name="40% - Énfasis5 8 6 2" xfId="10952"/>
    <cellStyle name="40% - Énfasis5 8 7" xfId="5704"/>
    <cellStyle name="40% - Énfasis5 8 7 2" xfId="11046"/>
    <cellStyle name="40% - Énfasis5 8 8" xfId="7756"/>
    <cellStyle name="40% - Énfasis5 9" xfId="2327"/>
    <cellStyle name="40% - Énfasis5 9 2" xfId="7913"/>
    <cellStyle name="40% - Énfasis6" xfId="39" builtinId="51" customBuiltin="1"/>
    <cellStyle name="40% - Énfasis6 10" xfId="3171"/>
    <cellStyle name="40% - Énfasis6 10 2" xfId="8716"/>
    <cellStyle name="40% - Énfasis6 11" xfId="4780"/>
    <cellStyle name="40% - Énfasis6 11 2" xfId="10177"/>
    <cellStyle name="40% - Énfasis6 12" xfId="4357"/>
    <cellStyle name="40% - Énfasis6 12 2" xfId="9823"/>
    <cellStyle name="40% - Énfasis6 13" xfId="3843"/>
    <cellStyle name="40% - Énfasis6 13 2" xfId="9341"/>
    <cellStyle name="40% - Énfasis6 14" xfId="4359"/>
    <cellStyle name="40% - Énfasis6 14 2" xfId="9825"/>
    <cellStyle name="40% - Énfasis6 15" xfId="5722"/>
    <cellStyle name="40% - Énfasis6 2" xfId="199"/>
    <cellStyle name="40% - Énfasis6 2 10" xfId="3650"/>
    <cellStyle name="40% - Énfasis6 2 10 2" xfId="9157"/>
    <cellStyle name="40% - Énfasis6 2 11" xfId="3991"/>
    <cellStyle name="40% - Énfasis6 2 11 2" xfId="9483"/>
    <cellStyle name="40% - Énfasis6 2 12" xfId="4910"/>
    <cellStyle name="40% - Énfasis6 2 12 2" xfId="10303"/>
    <cellStyle name="40% - Énfasis6 2 13" xfId="3137"/>
    <cellStyle name="40% - Énfasis6 2 13 2" xfId="8683"/>
    <cellStyle name="40% - Énfasis6 2 14" xfId="5850"/>
    <cellStyle name="40% - Énfasis6 2 2" xfId="464"/>
    <cellStyle name="40% - Énfasis6 2 2 10" xfId="3258"/>
    <cellStyle name="40% - Énfasis6 2 2 10 2" xfId="8795"/>
    <cellStyle name="40% - Énfasis6 2 2 11" xfId="3906"/>
    <cellStyle name="40% - Énfasis6 2 2 11 2" xfId="9401"/>
    <cellStyle name="40% - Énfasis6 2 2 12" xfId="4148"/>
    <cellStyle name="40% - Énfasis6 2 2 12 2" xfId="9628"/>
    <cellStyle name="40% - Énfasis6 2 2 13" xfId="6105"/>
    <cellStyle name="40% - Énfasis6 2 2 2" xfId="946"/>
    <cellStyle name="40% - Énfasis6 2 2 2 2" xfId="6558"/>
    <cellStyle name="40% - Énfasis6 2 2 3" xfId="1351"/>
    <cellStyle name="40% - Énfasis6 2 2 3 2" xfId="6958"/>
    <cellStyle name="40% - Énfasis6 2 2 4" xfId="1758"/>
    <cellStyle name="40% - Énfasis6 2 2 4 2" xfId="7358"/>
    <cellStyle name="40% - Énfasis6 2 2 5" xfId="2160"/>
    <cellStyle name="40% - Énfasis6 2 2 5 2" xfId="7753"/>
    <cellStyle name="40% - Énfasis6 2 2 6" xfId="2567"/>
    <cellStyle name="40% - Énfasis6 2 2 6 2" xfId="8150"/>
    <cellStyle name="40% - Énfasis6 2 2 7" xfId="2965"/>
    <cellStyle name="40% - Énfasis6 2 2 7 2" xfId="8544"/>
    <cellStyle name="40% - Énfasis6 2 2 8" xfId="4113"/>
    <cellStyle name="40% - Énfasis6 2 2 8 2" xfId="9597"/>
    <cellStyle name="40% - Énfasis6 2 2 9" xfId="4361"/>
    <cellStyle name="40% - Énfasis6 2 2 9 2" xfId="9827"/>
    <cellStyle name="40% - Énfasis6 2 3" xfId="682"/>
    <cellStyle name="40% - Énfasis6 2 3 2" xfId="6295"/>
    <cellStyle name="40% - Énfasis6 2 4" xfId="1087"/>
    <cellStyle name="40% - Énfasis6 2 4 2" xfId="6695"/>
    <cellStyle name="40% - Énfasis6 2 5" xfId="1494"/>
    <cellStyle name="40% - Énfasis6 2 5 2" xfId="7095"/>
    <cellStyle name="40% - Énfasis6 2 6" xfId="1897"/>
    <cellStyle name="40% - Énfasis6 2 6 2" xfId="7492"/>
    <cellStyle name="40% - Énfasis6 2 7" xfId="2303"/>
    <cellStyle name="40% - Énfasis6 2 7 2" xfId="7889"/>
    <cellStyle name="40% - Énfasis6 2 8" xfId="2705"/>
    <cellStyle name="40% - Énfasis6 2 8 2" xfId="8285"/>
    <cellStyle name="40% - Énfasis6 2 9" xfId="3474"/>
    <cellStyle name="40% - Énfasis6 2 9 2" xfId="8992"/>
    <cellStyle name="40% - Énfasis6 3" xfId="330"/>
    <cellStyle name="40% - Énfasis6 3 10" xfId="3562"/>
    <cellStyle name="40% - Énfasis6 3 10 2" xfId="9074"/>
    <cellStyle name="40% - Énfasis6 3 11" xfId="4700"/>
    <cellStyle name="40% - Énfasis6 3 11 2" xfId="10099"/>
    <cellStyle name="40% - Énfasis6 3 12" xfId="4754"/>
    <cellStyle name="40% - Énfasis6 3 12 2" xfId="10152"/>
    <cellStyle name="40% - Énfasis6 3 13" xfId="5977"/>
    <cellStyle name="40% - Énfasis6 3 2" xfId="813"/>
    <cellStyle name="40% - Énfasis6 3 2 2" xfId="6425"/>
    <cellStyle name="40% - Énfasis6 3 3" xfId="1218"/>
    <cellStyle name="40% - Énfasis6 3 3 2" xfId="6825"/>
    <cellStyle name="40% - Énfasis6 3 4" xfId="1625"/>
    <cellStyle name="40% - Énfasis6 3 4 2" xfId="7225"/>
    <cellStyle name="40% - Énfasis6 3 5" xfId="2028"/>
    <cellStyle name="40% - Énfasis6 3 5 2" xfId="7621"/>
    <cellStyle name="40% - Énfasis6 3 6" xfId="2434"/>
    <cellStyle name="40% - Énfasis6 3 6 2" xfId="8019"/>
    <cellStyle name="40% - Énfasis6 3 7" xfId="2833"/>
    <cellStyle name="40% - Énfasis6 3 7 2" xfId="8412"/>
    <cellStyle name="40% - Énfasis6 3 8" xfId="3537"/>
    <cellStyle name="40% - Énfasis6 3 8 2" xfId="9050"/>
    <cellStyle name="40% - Énfasis6 3 9" xfId="4803"/>
    <cellStyle name="40% - Énfasis6 3 9 2" xfId="10200"/>
    <cellStyle name="40% - Énfasis6 4" xfId="521"/>
    <cellStyle name="40% - Énfasis6 4 2" xfId="3063"/>
    <cellStyle name="40% - Énfasis6 4 2 2" xfId="8614"/>
    <cellStyle name="40% - Énfasis6 4 3" xfId="3349"/>
    <cellStyle name="40% - Énfasis6 4 3 2" xfId="8879"/>
    <cellStyle name="40% - Énfasis6 4 4" xfId="4197"/>
    <cellStyle name="40% - Énfasis6 4 4 2" xfId="9670"/>
    <cellStyle name="40% - Énfasis6 4 5" xfId="4430"/>
    <cellStyle name="40% - Énfasis6 4 5 2" xfId="9891"/>
    <cellStyle name="40% - Énfasis6 4 6" xfId="4727"/>
    <cellStyle name="40% - Énfasis6 4 6 2" xfId="10125"/>
    <cellStyle name="40% - Énfasis6 4 7" xfId="4715"/>
    <cellStyle name="40% - Énfasis6 4 7 2" xfId="10114"/>
    <cellStyle name="40% - Énfasis6 4 8" xfId="6141"/>
    <cellStyle name="40% - Énfasis6 5" xfId="950"/>
    <cellStyle name="40% - Énfasis6 5 2" xfId="3380"/>
    <cellStyle name="40% - Énfasis6 5 2 2" xfId="8907"/>
    <cellStyle name="40% - Énfasis6 5 3" xfId="4033"/>
    <cellStyle name="40% - Énfasis6 5 3 2" xfId="9522"/>
    <cellStyle name="40% - Énfasis6 5 4" xfId="3308"/>
    <cellStyle name="40% - Énfasis6 5 4 2" xfId="8839"/>
    <cellStyle name="40% - Énfasis6 5 5" xfId="3726"/>
    <cellStyle name="40% - Énfasis6 5 5 2" xfId="9229"/>
    <cellStyle name="40% - Énfasis6 5 6" xfId="1778"/>
    <cellStyle name="40% - Énfasis6 5 6 2" xfId="7375"/>
    <cellStyle name="40% - Énfasis6 5 7" xfId="5361"/>
    <cellStyle name="40% - Énfasis6 5 7 2" xfId="10727"/>
    <cellStyle name="40% - Énfasis6 5 8" xfId="6561"/>
    <cellStyle name="40% - Énfasis6 6" xfId="1355"/>
    <cellStyle name="40% - Énfasis6 6 2" xfId="3690"/>
    <cellStyle name="40% - Énfasis6 6 2 2" xfId="9194"/>
    <cellStyle name="40% - Énfasis6 6 3" xfId="4350"/>
    <cellStyle name="40% - Énfasis6 6 3 2" xfId="9817"/>
    <cellStyle name="40% - Énfasis6 6 4" xfId="3109"/>
    <cellStyle name="40% - Énfasis6 6 4 2" xfId="8655"/>
    <cellStyle name="40% - Énfasis6 6 5" xfId="4845"/>
    <cellStyle name="40% - Énfasis6 6 5 2" xfId="10241"/>
    <cellStyle name="40% - Énfasis6 6 6" xfId="4940"/>
    <cellStyle name="40% - Énfasis6 6 6 2" xfId="10333"/>
    <cellStyle name="40% - Énfasis6 6 7" xfId="5092"/>
    <cellStyle name="40% - Énfasis6 6 7 2" xfId="10471"/>
    <cellStyle name="40% - Énfasis6 6 8" xfId="6961"/>
    <cellStyle name="40% - Énfasis6 7" xfId="1762"/>
    <cellStyle name="40% - Énfasis6 7 2" xfId="3998"/>
    <cellStyle name="40% - Énfasis6 7 2 2" xfId="9489"/>
    <cellStyle name="40% - Énfasis6 7 3" xfId="3437"/>
    <cellStyle name="40% - Énfasis6 7 3 2" xfId="8959"/>
    <cellStyle name="40% - Énfasis6 7 4" xfId="4819"/>
    <cellStyle name="40% - Énfasis6 7 4 2" xfId="10216"/>
    <cellStyle name="40% - Énfasis6 7 5" xfId="3183"/>
    <cellStyle name="40% - Énfasis6 7 5 2" xfId="8726"/>
    <cellStyle name="40% - Énfasis6 7 6" xfId="4213"/>
    <cellStyle name="40% - Énfasis6 7 6 2" xfId="9685"/>
    <cellStyle name="40% - Énfasis6 7 7" xfId="5218"/>
    <cellStyle name="40% - Énfasis6 7 7 2" xfId="10591"/>
    <cellStyle name="40% - Énfasis6 7 8" xfId="7361"/>
    <cellStyle name="40% - Énfasis6 8" xfId="2173"/>
    <cellStyle name="40% - Énfasis6 8 2" xfId="4313"/>
    <cellStyle name="40% - Énfasis6 8 2 2" xfId="9780"/>
    <cellStyle name="40% - Énfasis6 8 3" xfId="4799"/>
    <cellStyle name="40% - Énfasis6 8 3 2" xfId="10196"/>
    <cellStyle name="40% - Énfasis6 8 4" xfId="5137"/>
    <cellStyle name="40% - Énfasis6 8 4 2" xfId="10513"/>
    <cellStyle name="40% - Énfasis6 8 5" xfId="5416"/>
    <cellStyle name="40% - Énfasis6 8 5 2" xfId="10776"/>
    <cellStyle name="40% - Énfasis6 8 6" xfId="5607"/>
    <cellStyle name="40% - Énfasis6 8 6 2" xfId="10955"/>
    <cellStyle name="40% - Énfasis6 8 7" xfId="5706"/>
    <cellStyle name="40% - Énfasis6 8 7 2" xfId="11048"/>
    <cellStyle name="40% - Énfasis6 8 8" xfId="7765"/>
    <cellStyle name="40% - Énfasis6 9" xfId="2581"/>
    <cellStyle name="40% - Énfasis6 9 2" xfId="8163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 2" xfId="332"/>
    <cellStyle name="Normal 10 3" xfId="2230"/>
    <cellStyle name="Normal 10 4" xfId="3672"/>
    <cellStyle name="Normal 10 5" xfId="4941"/>
    <cellStyle name="Normal 10 6" xfId="5089"/>
    <cellStyle name="Normal 10 7" xfId="4546"/>
    <cellStyle name="Normal 10 8" xfId="3306"/>
    <cellStyle name="Normal 11 2" xfId="2263"/>
    <cellStyle name="Normal 11 3" xfId="3365"/>
    <cellStyle name="Normal 11 4" xfId="4696"/>
    <cellStyle name="Normal 11 5" xfId="3480"/>
    <cellStyle name="Normal 11 6" xfId="4693"/>
    <cellStyle name="Normal 11 7" xfId="4104"/>
    <cellStyle name="Normal 12 2" xfId="3026"/>
    <cellStyle name="Normal 12 3" xfId="3188"/>
    <cellStyle name="Normal 12 4" xfId="3993"/>
    <cellStyle name="Normal 12 5" xfId="4439"/>
    <cellStyle name="Normal 12 6" xfId="4949"/>
    <cellStyle name="Normal 12 7" xfId="3639"/>
    <cellStyle name="Normal 13 2" xfId="3005"/>
    <cellStyle name="Normal 13 3" xfId="3915"/>
    <cellStyle name="Normal 13 4" xfId="4007"/>
    <cellStyle name="Normal 13 5" xfId="3590"/>
    <cellStyle name="Normal 13 6" xfId="5326"/>
    <cellStyle name="Normal 13 7" xfId="5552"/>
    <cellStyle name="Normal 14 2" xfId="4632"/>
    <cellStyle name="Normal 14 3" xfId="5065"/>
    <cellStyle name="Normal 14 4" xfId="5367"/>
    <cellStyle name="Normal 14 5" xfId="5580"/>
    <cellStyle name="Normal 14 6" xfId="5700"/>
    <cellStyle name="Normal 14 7" xfId="5709"/>
    <cellStyle name="Normal 15" xfId="476"/>
    <cellStyle name="Normal 16 2" xfId="4639"/>
    <cellStyle name="Normal 16 3" xfId="5071"/>
    <cellStyle name="Normal 16 4" xfId="5370"/>
    <cellStyle name="Normal 16 5" xfId="5581"/>
    <cellStyle name="Normal 16 6" xfId="5701"/>
    <cellStyle name="Normal 16 7" xfId="5710"/>
    <cellStyle name="Normal 18" xfId="118"/>
    <cellStyle name="Normal 18 2" xfId="165"/>
    <cellStyle name="Normal 18 3" xfId="175"/>
    <cellStyle name="Normal 18 4" xfId="182"/>
    <cellStyle name="Normal 19 2" xfId="166"/>
    <cellStyle name="Normal 19 3" xfId="176"/>
    <cellStyle name="Normal 19 4" xfId="183"/>
    <cellStyle name="Normal 2" xfId="41"/>
    <cellStyle name="Normal 2 10" xfId="134"/>
    <cellStyle name="Normal 2 11" xfId="141"/>
    <cellStyle name="Normal 2 12" xfId="159"/>
    <cellStyle name="Normal 2 13" xfId="125"/>
    <cellStyle name="Normal 2 14" xfId="200"/>
    <cellStyle name="Normal 2 15" xfId="331"/>
    <cellStyle name="Normal 2 15 2" xfId="467"/>
    <cellStyle name="Normal 2 15 2 10" xfId="5025"/>
    <cellStyle name="Normal 2 15 2 10 2" xfId="10410"/>
    <cellStyle name="Normal 2 15 2 11" xfId="4496"/>
    <cellStyle name="Normal 2 15 2 11 2" xfId="9951"/>
    <cellStyle name="Normal 2 15 2 12" xfId="5217"/>
    <cellStyle name="Normal 2 15 2 12 2" xfId="10590"/>
    <cellStyle name="Normal 2 15 2 13" xfId="6107"/>
    <cellStyle name="Normal 2 15 2 2" xfId="949"/>
    <cellStyle name="Normal 2 15 2 2 2" xfId="6560"/>
    <cellStyle name="Normal 2 15 2 3" xfId="1354"/>
    <cellStyle name="Normal 2 15 2 3 2" xfId="6960"/>
    <cellStyle name="Normal 2 15 2 4" xfId="1761"/>
    <cellStyle name="Normal 2 15 2 4 2" xfId="7360"/>
    <cellStyle name="Normal 2 15 2 5" xfId="2163"/>
    <cellStyle name="Normal 2 15 2 5 2" xfId="7755"/>
    <cellStyle name="Normal 2 15 2 6" xfId="2570"/>
    <cellStyle name="Normal 2 15 2 6 2" xfId="8152"/>
    <cellStyle name="Normal 2 15 2 7" xfId="2968"/>
    <cellStyle name="Normal 2 15 2 7 2" xfId="8546"/>
    <cellStyle name="Normal 2 15 2 8" xfId="3195"/>
    <cellStyle name="Normal 2 15 2 8 2" xfId="8735"/>
    <cellStyle name="Normal 2 15 2 9" xfId="2977"/>
    <cellStyle name="Normal 2 15 2 9 2" xfId="8555"/>
    <cellStyle name="Normal 2 16" xfId="477"/>
    <cellStyle name="Normal 2 17" xfId="478"/>
    <cellStyle name="Normal 2 18" xfId="479"/>
    <cellStyle name="Normal 2 19" xfId="480"/>
    <cellStyle name="Normal 2 2" xfId="69"/>
    <cellStyle name="Normal 2 2 10" xfId="135"/>
    <cellStyle name="Normal 2 2 10 10" xfId="3572"/>
    <cellStyle name="Normal 2 2 10 10 2" xfId="9083"/>
    <cellStyle name="Normal 2 2 10 11" xfId="4846"/>
    <cellStyle name="Normal 2 2 10 11 2" xfId="10242"/>
    <cellStyle name="Normal 2 2 10 12" xfId="3520"/>
    <cellStyle name="Normal 2 2 10 12 2" xfId="9033"/>
    <cellStyle name="Normal 2 2 10 13" xfId="3956"/>
    <cellStyle name="Normal 2 2 10 13 2" xfId="9448"/>
    <cellStyle name="Normal 2 2 10 14" xfId="5278"/>
    <cellStyle name="Normal 2 2 10 14 2" xfId="10647"/>
    <cellStyle name="Normal 2 2 10 15" xfId="5800"/>
    <cellStyle name="Normal 2 2 10 2" xfId="280"/>
    <cellStyle name="Normal 2 2 10 2 10" xfId="3979"/>
    <cellStyle name="Normal 2 2 10 2 10 2" xfId="9471"/>
    <cellStyle name="Normal 2 2 10 2 11" xfId="5080"/>
    <cellStyle name="Normal 2 2 10 2 11 2" xfId="10460"/>
    <cellStyle name="Normal 2 2 10 2 12" xfId="5082"/>
    <cellStyle name="Normal 2 2 10 2 12 2" xfId="10462"/>
    <cellStyle name="Normal 2 2 10 2 13" xfId="5928"/>
    <cellStyle name="Normal 2 2 10 2 2" xfId="763"/>
    <cellStyle name="Normal 2 2 10 2 2 2" xfId="6376"/>
    <cellStyle name="Normal 2 2 10 2 3" xfId="1168"/>
    <cellStyle name="Normal 2 2 10 2 3 2" xfId="6776"/>
    <cellStyle name="Normal 2 2 10 2 4" xfId="1575"/>
    <cellStyle name="Normal 2 2 10 2 4 2" xfId="7176"/>
    <cellStyle name="Normal 2 2 10 2 5" xfId="1978"/>
    <cellStyle name="Normal 2 2 10 2 5 2" xfId="7572"/>
    <cellStyle name="Normal 2 2 10 2 6" xfId="2384"/>
    <cellStyle name="Normal 2 2 10 2 6 2" xfId="7970"/>
    <cellStyle name="Normal 2 2 10 2 7" xfId="2783"/>
    <cellStyle name="Normal 2 2 10 2 7 2" xfId="8363"/>
    <cellStyle name="Normal 2 2 10 2 8" xfId="3660"/>
    <cellStyle name="Normal 2 2 10 2 8 2" xfId="9167"/>
    <cellStyle name="Normal 2 2 10 2 9" xfId="4933"/>
    <cellStyle name="Normal 2 2 10 2 9 2" xfId="10326"/>
    <cellStyle name="Normal 2 2 10 3" xfId="412"/>
    <cellStyle name="Normal 2 2 10 3 10" xfId="5313"/>
    <cellStyle name="Normal 2 2 10 3 10 2" xfId="10681"/>
    <cellStyle name="Normal 2 2 10 3 11" xfId="5541"/>
    <cellStyle name="Normal 2 2 10 3 11 2" xfId="10895"/>
    <cellStyle name="Normal 2 2 10 3 12" xfId="5679"/>
    <cellStyle name="Normal 2 2 10 3 12 2" xfId="11024"/>
    <cellStyle name="Normal 2 2 10 3 13" xfId="6055"/>
    <cellStyle name="Normal 2 2 10 3 2" xfId="895"/>
    <cellStyle name="Normal 2 2 10 3 2 2" xfId="6507"/>
    <cellStyle name="Normal 2 2 10 3 3" xfId="1300"/>
    <cellStyle name="Normal 2 2 10 3 3 2" xfId="6907"/>
    <cellStyle name="Normal 2 2 10 3 4" xfId="1707"/>
    <cellStyle name="Normal 2 2 10 3 4 2" xfId="7307"/>
    <cellStyle name="Normal 2 2 10 3 5" xfId="2110"/>
    <cellStyle name="Normal 2 2 10 3 5 2" xfId="7703"/>
    <cellStyle name="Normal 2 2 10 3 6" xfId="2516"/>
    <cellStyle name="Normal 2 2 10 3 6 2" xfId="8100"/>
    <cellStyle name="Normal 2 2 10 3 7" xfId="2914"/>
    <cellStyle name="Normal 2 2 10 3 7 2" xfId="8493"/>
    <cellStyle name="Normal 2 2 10 3 8" xfId="4531"/>
    <cellStyle name="Normal 2 2 10 3 8 2" xfId="9984"/>
    <cellStyle name="Normal 2 2 10 3 9" xfId="3806"/>
    <cellStyle name="Normal 2 2 10 3 9 2" xfId="9305"/>
    <cellStyle name="Normal 2 2 10 4" xfId="618"/>
    <cellStyle name="Normal 2 2 10 4 2" xfId="6232"/>
    <cellStyle name="Normal 2 2 10 5" xfId="1023"/>
    <cellStyle name="Normal 2 2 10 5 2" xfId="6632"/>
    <cellStyle name="Normal 2 2 10 6" xfId="1430"/>
    <cellStyle name="Normal 2 2 10 6 2" xfId="7032"/>
    <cellStyle name="Normal 2 2 10 7" xfId="1834"/>
    <cellStyle name="Normal 2 2 10 7 2" xfId="7430"/>
    <cellStyle name="Normal 2 2 10 8" xfId="2240"/>
    <cellStyle name="Normal 2 2 10 8 2" xfId="7829"/>
    <cellStyle name="Normal 2 2 10 9" xfId="2647"/>
    <cellStyle name="Normal 2 2 10 9 2" xfId="8228"/>
    <cellStyle name="Normal 2 2 11" xfId="142"/>
    <cellStyle name="Normal 2 2 11 10" xfId="4562"/>
    <cellStyle name="Normal 2 2 11 10 2" xfId="10013"/>
    <cellStyle name="Normal 2 2 11 11" xfId="3669"/>
    <cellStyle name="Normal 2 2 11 11 2" xfId="9175"/>
    <cellStyle name="Normal 2 2 11 12" xfId="5333"/>
    <cellStyle name="Normal 2 2 11 12 2" xfId="10700"/>
    <cellStyle name="Normal 2 2 11 13" xfId="5559"/>
    <cellStyle name="Normal 2 2 11 13 2" xfId="10912"/>
    <cellStyle name="Normal 2 2 11 14" xfId="5690"/>
    <cellStyle name="Normal 2 2 11 14 2" xfId="11035"/>
    <cellStyle name="Normal 2 2 11 15" xfId="5806"/>
    <cellStyle name="Normal 2 2 11 2" xfId="286"/>
    <cellStyle name="Normal 2 2 11 2 10" xfId="3217"/>
    <cellStyle name="Normal 2 2 11 2 10 2" xfId="8756"/>
    <cellStyle name="Normal 2 2 11 2 11" xfId="4795"/>
    <cellStyle name="Normal 2 2 11 2 11 2" xfId="10192"/>
    <cellStyle name="Normal 2 2 11 2 12" xfId="5354"/>
    <cellStyle name="Normal 2 2 11 2 12 2" xfId="10721"/>
    <cellStyle name="Normal 2 2 11 2 13" xfId="5934"/>
    <cellStyle name="Normal 2 2 11 2 2" xfId="769"/>
    <cellStyle name="Normal 2 2 11 2 2 2" xfId="6382"/>
    <cellStyle name="Normal 2 2 11 2 3" xfId="1174"/>
    <cellStyle name="Normal 2 2 11 2 3 2" xfId="6782"/>
    <cellStyle name="Normal 2 2 11 2 4" xfId="1581"/>
    <cellStyle name="Normal 2 2 11 2 4 2" xfId="7182"/>
    <cellStyle name="Normal 2 2 11 2 5" xfId="1984"/>
    <cellStyle name="Normal 2 2 11 2 5 2" xfId="7578"/>
    <cellStyle name="Normal 2 2 11 2 6" xfId="2390"/>
    <cellStyle name="Normal 2 2 11 2 6 2" xfId="7976"/>
    <cellStyle name="Normal 2 2 11 2 7" xfId="2789"/>
    <cellStyle name="Normal 2 2 11 2 7 2" xfId="8369"/>
    <cellStyle name="Normal 2 2 11 2 8" xfId="3264"/>
    <cellStyle name="Normal 2 2 11 2 8 2" xfId="8801"/>
    <cellStyle name="Normal 2 2 11 2 9" xfId="4301"/>
    <cellStyle name="Normal 2 2 11 2 9 2" xfId="9768"/>
    <cellStyle name="Normal 2 2 11 3" xfId="418"/>
    <cellStyle name="Normal 2 2 11 3 10" xfId="3518"/>
    <cellStyle name="Normal 2 2 11 3 10 2" xfId="9031"/>
    <cellStyle name="Normal 2 2 11 3 11" xfId="4986"/>
    <cellStyle name="Normal 2 2 11 3 11 2" xfId="10374"/>
    <cellStyle name="Normal 2 2 11 3 12" xfId="3398"/>
    <cellStyle name="Normal 2 2 11 3 12 2" xfId="8924"/>
    <cellStyle name="Normal 2 2 11 3 13" xfId="6061"/>
    <cellStyle name="Normal 2 2 11 3 2" xfId="901"/>
    <cellStyle name="Normal 2 2 11 3 2 2" xfId="6513"/>
    <cellStyle name="Normal 2 2 11 3 3" xfId="1306"/>
    <cellStyle name="Normal 2 2 11 3 3 2" xfId="6913"/>
    <cellStyle name="Normal 2 2 11 3 4" xfId="1713"/>
    <cellStyle name="Normal 2 2 11 3 4 2" xfId="7313"/>
    <cellStyle name="Normal 2 2 11 3 5" xfId="2116"/>
    <cellStyle name="Normal 2 2 11 3 5 2" xfId="7709"/>
    <cellStyle name="Normal 2 2 11 3 6" xfId="2522"/>
    <cellStyle name="Normal 2 2 11 3 6 2" xfId="8106"/>
    <cellStyle name="Normal 2 2 11 3 7" xfId="2920"/>
    <cellStyle name="Normal 2 2 11 3 7 2" xfId="8499"/>
    <cellStyle name="Normal 2 2 11 3 8" xfId="4147"/>
    <cellStyle name="Normal 2 2 11 3 8 2" xfId="9627"/>
    <cellStyle name="Normal 2 2 11 3 9" xfId="3245"/>
    <cellStyle name="Normal 2 2 11 3 9 2" xfId="8782"/>
    <cellStyle name="Normal 2 2 11 4" xfId="625"/>
    <cellStyle name="Normal 2 2 11 4 2" xfId="6239"/>
    <cellStyle name="Normal 2 2 11 5" xfId="1030"/>
    <cellStyle name="Normal 2 2 11 5 2" xfId="6639"/>
    <cellStyle name="Normal 2 2 11 6" xfId="1437"/>
    <cellStyle name="Normal 2 2 11 6 2" xfId="7039"/>
    <cellStyle name="Normal 2 2 11 7" xfId="1841"/>
    <cellStyle name="Normal 2 2 11 7 2" xfId="7437"/>
    <cellStyle name="Normal 2 2 11 8" xfId="2247"/>
    <cellStyle name="Normal 2 2 11 8 2" xfId="7835"/>
    <cellStyle name="Normal 2 2 11 9" xfId="2654"/>
    <cellStyle name="Normal 2 2 11 9 2" xfId="8235"/>
    <cellStyle name="Normal 2 2 12" xfId="157"/>
    <cellStyle name="Normal 2 2 12 10" xfId="4559"/>
    <cellStyle name="Normal 2 2 12 10 2" xfId="10010"/>
    <cellStyle name="Normal 2 2 12 11" xfId="4574"/>
    <cellStyle name="Normal 2 2 12 11 2" xfId="10025"/>
    <cellStyle name="Normal 2 2 12 12" xfId="5331"/>
    <cellStyle name="Normal 2 2 12 12 2" xfId="10698"/>
    <cellStyle name="Normal 2 2 12 13" xfId="5557"/>
    <cellStyle name="Normal 2 2 12 13 2" xfId="10910"/>
    <cellStyle name="Normal 2 2 12 14" xfId="5688"/>
    <cellStyle name="Normal 2 2 12 14 2" xfId="11033"/>
    <cellStyle name="Normal 2 2 12 15" xfId="5820"/>
    <cellStyle name="Normal 2 2 12 2" xfId="300"/>
    <cellStyle name="Normal 2 2 12 2 10" xfId="4961"/>
    <cellStyle name="Normal 2 2 12 2 10 2" xfId="10350"/>
    <cellStyle name="Normal 2 2 12 2 11" xfId="3685"/>
    <cellStyle name="Normal 2 2 12 2 11 2" xfId="9190"/>
    <cellStyle name="Normal 2 2 12 2 12" xfId="3742"/>
    <cellStyle name="Normal 2 2 12 2 12 2" xfId="9245"/>
    <cellStyle name="Normal 2 2 12 2 13" xfId="5948"/>
    <cellStyle name="Normal 2 2 12 2 2" xfId="783"/>
    <cellStyle name="Normal 2 2 12 2 2 2" xfId="6396"/>
    <cellStyle name="Normal 2 2 12 2 3" xfId="1188"/>
    <cellStyle name="Normal 2 2 12 2 3 2" xfId="6796"/>
    <cellStyle name="Normal 2 2 12 2 4" xfId="1595"/>
    <cellStyle name="Normal 2 2 12 2 4 2" xfId="7196"/>
    <cellStyle name="Normal 2 2 12 2 5" xfId="1998"/>
    <cellStyle name="Normal 2 2 12 2 5 2" xfId="7592"/>
    <cellStyle name="Normal 2 2 12 2 6" xfId="2404"/>
    <cellStyle name="Normal 2 2 12 2 6 2" xfId="7990"/>
    <cellStyle name="Normal 2 2 12 2 7" xfId="2803"/>
    <cellStyle name="Normal 2 2 12 2 7 2" xfId="8383"/>
    <cellStyle name="Normal 2 2 12 2 8" xfId="3557"/>
    <cellStyle name="Normal 2 2 12 2 8 2" xfId="9069"/>
    <cellStyle name="Normal 2 2 12 2 9" xfId="4825"/>
    <cellStyle name="Normal 2 2 12 2 9 2" xfId="10221"/>
    <cellStyle name="Normal 2 2 12 3" xfId="432"/>
    <cellStyle name="Normal 2 2 12 3 10" xfId="5240"/>
    <cellStyle name="Normal 2 2 12 3 10 2" xfId="10613"/>
    <cellStyle name="Normal 2 2 12 3 11" xfId="5486"/>
    <cellStyle name="Normal 2 2 12 3 11 2" xfId="10844"/>
    <cellStyle name="Normal 2 2 12 3 12" xfId="5646"/>
    <cellStyle name="Normal 2 2 12 3 12 2" xfId="10993"/>
    <cellStyle name="Normal 2 2 12 3 13" xfId="6075"/>
    <cellStyle name="Normal 2 2 12 3 2" xfId="915"/>
    <cellStyle name="Normal 2 2 12 3 2 2" xfId="6527"/>
    <cellStyle name="Normal 2 2 12 3 3" xfId="1320"/>
    <cellStyle name="Normal 2 2 12 3 3 2" xfId="6927"/>
    <cellStyle name="Normal 2 2 12 3 4" xfId="1727"/>
    <cellStyle name="Normal 2 2 12 3 4 2" xfId="7327"/>
    <cellStyle name="Normal 2 2 12 3 5" xfId="2130"/>
    <cellStyle name="Normal 2 2 12 3 5 2" xfId="7723"/>
    <cellStyle name="Normal 2 2 12 3 6" xfId="2536"/>
    <cellStyle name="Normal 2 2 12 3 6 2" xfId="8120"/>
    <cellStyle name="Normal 2 2 12 3 7" xfId="2934"/>
    <cellStyle name="Normal 2 2 12 3 7 2" xfId="8513"/>
    <cellStyle name="Normal 2 2 12 3 8" xfId="4441"/>
    <cellStyle name="Normal 2 2 12 3 8 2" xfId="9901"/>
    <cellStyle name="Normal 2 2 12 3 9" xfId="3531"/>
    <cellStyle name="Normal 2 2 12 3 9 2" xfId="9044"/>
    <cellStyle name="Normal 2 2 12 4" xfId="640"/>
    <cellStyle name="Normal 2 2 12 4 2" xfId="6254"/>
    <cellStyle name="Normal 2 2 12 5" xfId="1045"/>
    <cellStyle name="Normal 2 2 12 5 2" xfId="6654"/>
    <cellStyle name="Normal 2 2 12 6" xfId="1452"/>
    <cellStyle name="Normal 2 2 12 6 2" xfId="7054"/>
    <cellStyle name="Normal 2 2 12 7" xfId="1856"/>
    <cellStyle name="Normal 2 2 12 7 2" xfId="7452"/>
    <cellStyle name="Normal 2 2 12 8" xfId="2261"/>
    <cellStyle name="Normal 2 2 12 8 2" xfId="7849"/>
    <cellStyle name="Normal 2 2 12 9" xfId="2669"/>
    <cellStyle name="Normal 2 2 12 9 2" xfId="8250"/>
    <cellStyle name="Normal 2 2 13" xfId="172"/>
    <cellStyle name="Normal 2 2 13 10" xfId="4503"/>
    <cellStyle name="Normal 2 2 13 10 2" xfId="9958"/>
    <cellStyle name="Normal 2 2 13 11" xfId="4569"/>
    <cellStyle name="Normal 2 2 13 11 2" xfId="10020"/>
    <cellStyle name="Normal 2 2 13 12" xfId="5292"/>
    <cellStyle name="Normal 2 2 13 12 2" xfId="10661"/>
    <cellStyle name="Normal 2 2 13 13" xfId="5527"/>
    <cellStyle name="Normal 2 2 13 13 2" xfId="10882"/>
    <cellStyle name="Normal 2 2 13 14" xfId="5669"/>
    <cellStyle name="Normal 2 2 13 14 2" xfId="11014"/>
    <cellStyle name="Normal 2 2 13 15" xfId="5829"/>
    <cellStyle name="Normal 2 2 13 2" xfId="310"/>
    <cellStyle name="Normal 2 2 13 2 10" xfId="3230"/>
    <cellStyle name="Normal 2 2 13 2 10 2" xfId="8767"/>
    <cellStyle name="Normal 2 2 13 2 11" xfId="3791"/>
    <cellStyle name="Normal 2 2 13 2 11 2" xfId="9292"/>
    <cellStyle name="Normal 2 2 13 2 12" xfId="3790"/>
    <cellStyle name="Normal 2 2 13 2 12 2" xfId="9291"/>
    <cellStyle name="Normal 2 2 13 2 13" xfId="5957"/>
    <cellStyle name="Normal 2 2 13 2 2" xfId="793"/>
    <cellStyle name="Normal 2 2 13 2 2 2" xfId="6405"/>
    <cellStyle name="Normal 2 2 13 2 3" xfId="1198"/>
    <cellStyle name="Normal 2 2 13 2 3 2" xfId="6805"/>
    <cellStyle name="Normal 2 2 13 2 4" xfId="1605"/>
    <cellStyle name="Normal 2 2 13 2 4 2" xfId="7205"/>
    <cellStyle name="Normal 2 2 13 2 5" xfId="2008"/>
    <cellStyle name="Normal 2 2 13 2 5 2" xfId="7601"/>
    <cellStyle name="Normal 2 2 13 2 6" xfId="2414"/>
    <cellStyle name="Normal 2 2 13 2 6 2" xfId="7999"/>
    <cellStyle name="Normal 2 2 13 2 7" xfId="2813"/>
    <cellStyle name="Normal 2 2 13 2 7 2" xfId="8392"/>
    <cellStyle name="Normal 2 2 13 2 8" xfId="3634"/>
    <cellStyle name="Normal 2 2 13 2 8 2" xfId="9142"/>
    <cellStyle name="Normal 2 2 13 2 9" xfId="4904"/>
    <cellStyle name="Normal 2 2 13 2 9 2" xfId="10297"/>
    <cellStyle name="Normal 2 2 13 3" xfId="442"/>
    <cellStyle name="Normal 2 2 13 3 10" xfId="5304"/>
    <cellStyle name="Normal 2 2 13 3 10 2" xfId="10672"/>
    <cellStyle name="Normal 2 2 13 3 11" xfId="5537"/>
    <cellStyle name="Normal 2 2 13 3 11 2" xfId="10891"/>
    <cellStyle name="Normal 2 2 13 3 12" xfId="5675"/>
    <cellStyle name="Normal 2 2 13 3 12 2" xfId="11020"/>
    <cellStyle name="Normal 2 2 13 3 13" xfId="6084"/>
    <cellStyle name="Normal 2 2 13 3 2" xfId="925"/>
    <cellStyle name="Normal 2 2 13 3 2 2" xfId="6537"/>
    <cellStyle name="Normal 2 2 13 3 3" xfId="1330"/>
    <cellStyle name="Normal 2 2 13 3 3 2" xfId="6937"/>
    <cellStyle name="Normal 2 2 13 3 4" xfId="1737"/>
    <cellStyle name="Normal 2 2 13 3 4 2" xfId="7337"/>
    <cellStyle name="Normal 2 2 13 3 5" xfId="2140"/>
    <cellStyle name="Normal 2 2 13 3 5 2" xfId="7733"/>
    <cellStyle name="Normal 2 2 13 3 6" xfId="2546"/>
    <cellStyle name="Normal 2 2 13 3 6 2" xfId="8130"/>
    <cellStyle name="Normal 2 2 13 3 7" xfId="2944"/>
    <cellStyle name="Normal 2 2 13 3 7 2" xfId="8523"/>
    <cellStyle name="Normal 2 2 13 3 8" xfId="4523"/>
    <cellStyle name="Normal 2 2 13 3 8 2" xfId="9976"/>
    <cellStyle name="Normal 2 2 13 3 9" xfId="4333"/>
    <cellStyle name="Normal 2 2 13 3 9 2" xfId="9800"/>
    <cellStyle name="Normal 2 2 13 4" xfId="655"/>
    <cellStyle name="Normal 2 2 13 4 2" xfId="6268"/>
    <cellStyle name="Normal 2 2 13 5" xfId="1060"/>
    <cellStyle name="Normal 2 2 13 5 2" xfId="6668"/>
    <cellStyle name="Normal 2 2 13 6" xfId="1467"/>
    <cellStyle name="Normal 2 2 13 6 2" xfId="7068"/>
    <cellStyle name="Normal 2 2 13 7" xfId="1871"/>
    <cellStyle name="Normal 2 2 13 7 2" xfId="7466"/>
    <cellStyle name="Normal 2 2 13 8" xfId="2276"/>
    <cellStyle name="Normal 2 2 13 8 2" xfId="7862"/>
    <cellStyle name="Normal 2 2 13 9" xfId="2680"/>
    <cellStyle name="Normal 2 2 13 9 2" xfId="8260"/>
    <cellStyle name="Normal 2 2 14" xfId="201"/>
    <cellStyle name="Normal 2 2 14 10" xfId="4920"/>
    <cellStyle name="Normal 2 2 14 10 2" xfId="10313"/>
    <cellStyle name="Normal 2 2 14 11" xfId="3651"/>
    <cellStyle name="Normal 2 2 14 11 2" xfId="9158"/>
    <cellStyle name="Normal 2 2 14 12" xfId="4785"/>
    <cellStyle name="Normal 2 2 14 12 2" xfId="10182"/>
    <cellStyle name="Normal 2 2 14 13" xfId="5851"/>
    <cellStyle name="Normal 2 2 14 2" xfId="684"/>
    <cellStyle name="Normal 2 2 14 2 2" xfId="6297"/>
    <cellStyle name="Normal 2 2 14 3" xfId="1089"/>
    <cellStyle name="Normal 2 2 14 3 2" xfId="6697"/>
    <cellStyle name="Normal 2 2 14 4" xfId="1496"/>
    <cellStyle name="Normal 2 2 14 4 2" xfId="7097"/>
    <cellStyle name="Normal 2 2 14 5" xfId="1899"/>
    <cellStyle name="Normal 2 2 14 5 2" xfId="7493"/>
    <cellStyle name="Normal 2 2 14 6" xfId="2305"/>
    <cellStyle name="Normal 2 2 14 6 2" xfId="7891"/>
    <cellStyle name="Normal 2 2 14 7" xfId="2706"/>
    <cellStyle name="Normal 2 2 14 7 2" xfId="8286"/>
    <cellStyle name="Normal 2 2 14 8" xfId="3075"/>
    <cellStyle name="Normal 2 2 14 8 2" xfId="8624"/>
    <cellStyle name="Normal 2 2 14 9" xfId="4712"/>
    <cellStyle name="Normal 2 2 14 9 2" xfId="10111"/>
    <cellStyle name="Normal 2 2 15" xfId="333"/>
    <cellStyle name="Normal 2 2 15 10" xfId="3083"/>
    <cellStyle name="Normal 2 2 15 10 2" xfId="8632"/>
    <cellStyle name="Normal 2 2 15 11" xfId="5048"/>
    <cellStyle name="Normal 2 2 15 11 2" xfId="10433"/>
    <cellStyle name="Normal 2 2 15 12" xfId="5382"/>
    <cellStyle name="Normal 2 2 15 12 2" xfId="10745"/>
    <cellStyle name="Normal 2 2 15 13" xfId="5588"/>
    <cellStyle name="Normal 2 2 15 13 2" xfId="10938"/>
    <cellStyle name="Normal 2 2 15 14" xfId="5978"/>
    <cellStyle name="Normal 2 2 15 2" xfId="468"/>
    <cellStyle name="Normal 2 2 15 3" xfId="816"/>
    <cellStyle name="Normal 2 2 15 3 2" xfId="6428"/>
    <cellStyle name="Normal 2 2 15 4" xfId="1221"/>
    <cellStyle name="Normal 2 2 15 4 2" xfId="6828"/>
    <cellStyle name="Normal 2 2 15 5" xfId="1628"/>
    <cellStyle name="Normal 2 2 15 5 2" xfId="7228"/>
    <cellStyle name="Normal 2 2 15 6" xfId="2031"/>
    <cellStyle name="Normal 2 2 15 6 2" xfId="7624"/>
    <cellStyle name="Normal 2 2 15 7" xfId="2437"/>
    <cellStyle name="Normal 2 2 15 7 2" xfId="8021"/>
    <cellStyle name="Normal 2 2 15 8" xfId="2835"/>
    <cellStyle name="Normal 2 2 15 8 2" xfId="8414"/>
    <cellStyle name="Normal 2 2 15 9" xfId="4011"/>
    <cellStyle name="Normal 2 2 15 9 2" xfId="9501"/>
    <cellStyle name="Normal 2 2 16" xfId="524"/>
    <cellStyle name="Normal 2 2 16 10" xfId="3492"/>
    <cellStyle name="Normal 2 2 16 11" xfId="4187"/>
    <cellStyle name="Normal 2 2 16 12" xfId="4421"/>
    <cellStyle name="Normal 2 2 16 13" xfId="6143"/>
    <cellStyle name="Normal 2 2 16 2" xfId="2988"/>
    <cellStyle name="Normal 2 2 16 2 2" xfId="3065"/>
    <cellStyle name="Normal 2 2 16 2 2 2" xfId="8615"/>
    <cellStyle name="Normal 2 2 16 2 3" xfId="3857"/>
    <cellStyle name="Normal 2 2 16 2 3 2" xfId="9355"/>
    <cellStyle name="Normal 2 2 16 2 4" xfId="4247"/>
    <cellStyle name="Normal 2 2 16 2 4 2" xfId="9717"/>
    <cellStyle name="Normal 2 2 16 2 5" xfId="3151"/>
    <cellStyle name="Normal 2 2 16 2 5 2" xfId="8697"/>
    <cellStyle name="Normal 2 2 16 2 6" xfId="3527"/>
    <cellStyle name="Normal 2 2 16 2 6 2" xfId="9040"/>
    <cellStyle name="Normal 2 2 16 2 7" xfId="4433"/>
    <cellStyle name="Normal 2 2 16 2 7 2" xfId="9894"/>
    <cellStyle name="Normal 2 2 16 3" xfId="4596"/>
    <cellStyle name="Normal 2 2 16 3 2" xfId="10045"/>
    <cellStyle name="Normal 2 2 16 4" xfId="4681"/>
    <cellStyle name="Normal 2 2 16 4 2" xfId="10088"/>
    <cellStyle name="Normal 2 2 16 5" xfId="4659"/>
    <cellStyle name="Normal 2 2 16 5 2" xfId="10078"/>
    <cellStyle name="Normal 2 2 16 6" xfId="4680"/>
    <cellStyle name="Normal 2 2 16 6 2" xfId="10087"/>
    <cellStyle name="Normal 2 2 16 7" xfId="4630"/>
    <cellStyle name="Normal 2 2 16 7 2" xfId="10063"/>
    <cellStyle name="Normal 2 2 16 8" xfId="4234"/>
    <cellStyle name="Normal 2 2 16 9" xfId="4207"/>
    <cellStyle name="Normal 2 2 17" xfId="960"/>
    <cellStyle name="Normal 2 2 17 2" xfId="6571"/>
    <cellStyle name="Normal 2 2 18" xfId="1365"/>
    <cellStyle name="Normal 2 2 18 2" xfId="6971"/>
    <cellStyle name="Normal 2 2 19" xfId="1772"/>
    <cellStyle name="Normal 2 2 19 2" xfId="7370"/>
    <cellStyle name="Normal 2 2 2" xfId="70"/>
    <cellStyle name="Normal 2 2 2 10" xfId="223"/>
    <cellStyle name="Normal 2 2 2 11" xfId="355"/>
    <cellStyle name="Normal 2 2 2 11 2" xfId="469"/>
    <cellStyle name="Normal 2 2 2 11 2 10" xfId="3341"/>
    <cellStyle name="Normal 2 2 2 11 2 10 2" xfId="8871"/>
    <cellStyle name="Normal 2 2 2 11 2 11" xfId="5055"/>
    <cellStyle name="Normal 2 2 2 11 2 11 2" xfId="10440"/>
    <cellStyle name="Normal 2 2 2 11 2 12" xfId="5154"/>
    <cellStyle name="Normal 2 2 2 11 2 12 2" xfId="10530"/>
    <cellStyle name="Normal 2 2 2 11 2 13" xfId="6108"/>
    <cellStyle name="Normal 2 2 2 11 2 2" xfId="951"/>
    <cellStyle name="Normal 2 2 2 11 2 2 2" xfId="6562"/>
    <cellStyle name="Normal 2 2 2 11 2 3" xfId="1356"/>
    <cellStyle name="Normal 2 2 2 11 2 3 2" xfId="6962"/>
    <cellStyle name="Normal 2 2 2 11 2 4" xfId="1763"/>
    <cellStyle name="Normal 2 2 2 11 2 4 2" xfId="7362"/>
    <cellStyle name="Normal 2 2 2 11 2 5" xfId="2165"/>
    <cellStyle name="Normal 2 2 2 11 2 5 2" xfId="7757"/>
    <cellStyle name="Normal 2 2 2 11 2 6" xfId="2572"/>
    <cellStyle name="Normal 2 2 2 11 2 6 2" xfId="8154"/>
    <cellStyle name="Normal 2 2 2 11 2 7" xfId="2970"/>
    <cellStyle name="Normal 2 2 2 11 2 7 2" xfId="8548"/>
    <cellStyle name="Normal 2 2 2 11 2 8" xfId="4024"/>
    <cellStyle name="Normal 2 2 2 11 2 8 2" xfId="9513"/>
    <cellStyle name="Normal 2 2 2 11 2 9" xfId="4235"/>
    <cellStyle name="Normal 2 2 2 11 2 9 2" xfId="9705"/>
    <cellStyle name="Normal 2 2 2 12" xfId="552"/>
    <cellStyle name="Normal 2 2 2 12 10" xfId="3615"/>
    <cellStyle name="Normal 2 2 2 12 10 2" xfId="9123"/>
    <cellStyle name="Normal 2 2 2 12 11" xfId="5183"/>
    <cellStyle name="Normal 2 2 2 12 11 2" xfId="10557"/>
    <cellStyle name="Normal 2 2 2 12 12" xfId="5450"/>
    <cellStyle name="Normal 2 2 2 12 12 2" xfId="10809"/>
    <cellStyle name="Normal 2 2 2 12 2" xfId="2989"/>
    <cellStyle name="Normal 2 2 2 12 2 2" xfId="3085"/>
    <cellStyle name="Normal 2 2 2 12 2 3" xfId="4449"/>
    <cellStyle name="Normal 2 2 2 12 2 4" xfId="4118"/>
    <cellStyle name="Normal 2 2 2 12 2 5" xfId="5249"/>
    <cellStyle name="Normal 2 2 2 12 2 6" xfId="5492"/>
    <cellStyle name="Normal 2 2 2 12 2 7" xfId="5651"/>
    <cellStyle name="Normal 2 2 2 12 2 8" xfId="8564"/>
    <cellStyle name="Normal 2 2 2 12 3" xfId="4599"/>
    <cellStyle name="Normal 2 2 2 12 4" xfId="4606"/>
    <cellStyle name="Normal 2 2 2 12 5" xfId="4621"/>
    <cellStyle name="Normal 2 2 2 12 6" xfId="3024"/>
    <cellStyle name="Normal 2 2 2 12 7" xfId="4669"/>
    <cellStyle name="Normal 2 2 2 12 8" xfId="3920"/>
    <cellStyle name="Normal 2 2 2 12 8 2" xfId="9413"/>
    <cellStyle name="Normal 2 2 2 12 9" xfId="4415"/>
    <cellStyle name="Normal 2 2 2 12 9 2" xfId="9877"/>
    <cellStyle name="Normal 2 2 2 13" xfId="497"/>
    <cellStyle name="Normal 2 2 2 14" xfId="551"/>
    <cellStyle name="Normal 2 2 2 15" xfId="496"/>
    <cellStyle name="Normal 2 2 2 16" xfId="1764"/>
    <cellStyle name="Normal 2 2 2 17" xfId="575"/>
    <cellStyle name="Normal 2 2 2 17 2" xfId="2996"/>
    <cellStyle name="Normal 2 2 2 17 2 2" xfId="8567"/>
    <cellStyle name="Normal 2 2 2 17 3" xfId="3216"/>
    <cellStyle name="Normal 2 2 2 17 3 2" xfId="8755"/>
    <cellStyle name="Normal 2 2 2 17 4" xfId="4801"/>
    <cellStyle name="Normal 2 2 2 17 4 2" xfId="10198"/>
    <cellStyle name="Normal 2 2 2 17 5" xfId="4202"/>
    <cellStyle name="Normal 2 2 2 17 5 2" xfId="9675"/>
    <cellStyle name="Normal 2 2 2 17 6" xfId="3309"/>
    <cellStyle name="Normal 2 2 2 17 6 2" xfId="8840"/>
    <cellStyle name="Normal 2 2 2 17 7" xfId="5311"/>
    <cellStyle name="Normal 2 2 2 17 7 2" xfId="10679"/>
    <cellStyle name="Normal 2 2 2 18" xfId="4684"/>
    <cellStyle name="Normal 2 2 2 18 2" xfId="10090"/>
    <cellStyle name="Normal 2 2 2 19" xfId="4646"/>
    <cellStyle name="Normal 2 2 2 19 2" xfId="10071"/>
    <cellStyle name="Normal 2 2 2 2" xfId="101"/>
    <cellStyle name="Normal 2 2 2 2 10" xfId="224"/>
    <cellStyle name="Normal 2 2 2 2 10 10" xfId="5024"/>
    <cellStyle name="Normal 2 2 2 2 10 10 2" xfId="10409"/>
    <cellStyle name="Normal 2 2 2 2 10 11" xfId="4302"/>
    <cellStyle name="Normal 2 2 2 2 10 11 2" xfId="9769"/>
    <cellStyle name="Normal 2 2 2 2 10 12" xfId="4303"/>
    <cellStyle name="Normal 2 2 2 2 10 12 2" xfId="9770"/>
    <cellStyle name="Normal 2 2 2 2 10 13" xfId="5873"/>
    <cellStyle name="Normal 2 2 2 2 10 2" xfId="707"/>
    <cellStyle name="Normal 2 2 2 2 10 2 2" xfId="6320"/>
    <cellStyle name="Normal 2 2 2 2 10 3" xfId="1112"/>
    <cellStyle name="Normal 2 2 2 2 10 3 2" xfId="6720"/>
    <cellStyle name="Normal 2 2 2 2 10 4" xfId="1519"/>
    <cellStyle name="Normal 2 2 2 2 10 4 2" xfId="7120"/>
    <cellStyle name="Normal 2 2 2 2 10 5" xfId="1922"/>
    <cellStyle name="Normal 2 2 2 2 10 5 2" xfId="7516"/>
    <cellStyle name="Normal 2 2 2 2 10 6" xfId="2328"/>
    <cellStyle name="Normal 2 2 2 2 10 6 2" xfId="7914"/>
    <cellStyle name="Normal 2 2 2 2 10 7" xfId="2728"/>
    <cellStyle name="Normal 2 2 2 2 10 7 2" xfId="8308"/>
    <cellStyle name="Normal 2 2 2 2 10 8" xfId="3803"/>
    <cellStyle name="Normal 2 2 2 2 10 8 2" xfId="9302"/>
    <cellStyle name="Normal 2 2 2 2 10 9" xfId="3665"/>
    <cellStyle name="Normal 2 2 2 2 10 9 2" xfId="9171"/>
    <cellStyle name="Normal 2 2 2 2 11" xfId="356"/>
    <cellStyle name="Normal 2 2 2 2 11 10" xfId="4486"/>
    <cellStyle name="Normal 2 2 2 2 11 10 2" xfId="9941"/>
    <cellStyle name="Normal 2 2 2 2 11 11" xfId="4273"/>
    <cellStyle name="Normal 2 2 2 2 11 11 2" xfId="9743"/>
    <cellStyle name="Normal 2 2 2 2 11 12" xfId="3902"/>
    <cellStyle name="Normal 2 2 2 2 11 12 2" xfId="9397"/>
    <cellStyle name="Normal 2 2 2 2 11 13" xfId="3103"/>
    <cellStyle name="Normal 2 2 2 2 11 13 2" xfId="8650"/>
    <cellStyle name="Normal 2 2 2 2 11 14" xfId="6000"/>
    <cellStyle name="Normal 2 2 2 2 11 2" xfId="470"/>
    <cellStyle name="Normal 2 2 2 2 11 3" xfId="839"/>
    <cellStyle name="Normal 2 2 2 2 11 3 2" xfId="6451"/>
    <cellStyle name="Normal 2 2 2 2 11 4" xfId="1244"/>
    <cellStyle name="Normal 2 2 2 2 11 4 2" xfId="6851"/>
    <cellStyle name="Normal 2 2 2 2 11 5" xfId="1651"/>
    <cellStyle name="Normal 2 2 2 2 11 5 2" xfId="7251"/>
    <cellStyle name="Normal 2 2 2 2 11 6" xfId="2054"/>
    <cellStyle name="Normal 2 2 2 2 11 6 2" xfId="7647"/>
    <cellStyle name="Normal 2 2 2 2 11 7" xfId="2460"/>
    <cellStyle name="Normal 2 2 2 2 11 7 2" xfId="8044"/>
    <cellStyle name="Normal 2 2 2 2 11 8" xfId="2858"/>
    <cellStyle name="Normal 2 2 2 2 11 8 2" xfId="8437"/>
    <cellStyle name="Normal 2 2 2 2 11 9" xfId="3310"/>
    <cellStyle name="Normal 2 2 2 2 11 9 2" xfId="8841"/>
    <cellStyle name="Normal 2 2 2 2 12" xfId="553"/>
    <cellStyle name="Normal 2 2 2 2 12 10" xfId="4384"/>
    <cellStyle name="Normal 2 2 2 2 12 11" xfId="4944"/>
    <cellStyle name="Normal 2 2 2 2 12 12" xfId="4863"/>
    <cellStyle name="Normal 2 2 2 2 12 13" xfId="6170"/>
    <cellStyle name="Normal 2 2 2 2 12 2" xfId="2993"/>
    <cellStyle name="Normal 2 2 2 2 12 2 2" xfId="3086"/>
    <cellStyle name="Normal 2 2 2 2 12 2 2 2" xfId="8634"/>
    <cellStyle name="Normal 2 2 2 2 12 2 3" xfId="4162"/>
    <cellStyle name="Normal 2 2 2 2 12 2 3 2" xfId="9641"/>
    <cellStyle name="Normal 2 2 2 2 12 2 4" xfId="3724"/>
    <cellStyle name="Normal 2 2 2 2 12 2 4 2" xfId="9227"/>
    <cellStyle name="Normal 2 2 2 2 12 2 5" xfId="3457"/>
    <cellStyle name="Normal 2 2 2 2 12 2 5 2" xfId="8976"/>
    <cellStyle name="Normal 2 2 2 2 12 2 6" xfId="5198"/>
    <cellStyle name="Normal 2 2 2 2 12 2 6 2" xfId="10572"/>
    <cellStyle name="Normal 2 2 2 2 12 2 7" xfId="5460"/>
    <cellStyle name="Normal 2 2 2 2 12 2 7 2" xfId="10819"/>
    <cellStyle name="Normal 2 2 2 2 12 3" xfId="4600"/>
    <cellStyle name="Normal 2 2 2 2 12 3 2" xfId="10047"/>
    <cellStyle name="Normal 2 2 2 2 12 4" xfId="4597"/>
    <cellStyle name="Normal 2 2 2 2 12 4 2" xfId="10046"/>
    <cellStyle name="Normal 2 2 2 2 12 5" xfId="4671"/>
    <cellStyle name="Normal 2 2 2 2 12 5 2" xfId="10084"/>
    <cellStyle name="Normal 2 2 2 2 12 6" xfId="4665"/>
    <cellStyle name="Normal 2 2 2 2 12 6 2" xfId="10082"/>
    <cellStyle name="Normal 2 2 2 2 12 7" xfId="4619"/>
    <cellStyle name="Normal 2 2 2 2 12 7 2" xfId="10057"/>
    <cellStyle name="Normal 2 2 2 2 12 8" xfId="4130"/>
    <cellStyle name="Normal 2 2 2 2 12 9" xfId="4165"/>
    <cellStyle name="Normal 2 2 2 2 13" xfId="495"/>
    <cellStyle name="Normal 2 2 2 2 13 2" xfId="6118"/>
    <cellStyle name="Normal 2 2 2 2 14" xfId="543"/>
    <cellStyle name="Normal 2 2 2 2 14 2" xfId="6162"/>
    <cellStyle name="Normal 2 2 2 2 15" xfId="493"/>
    <cellStyle name="Normal 2 2 2 2 15 2" xfId="6116"/>
    <cellStyle name="Normal 2 2 2 2 16" xfId="1417"/>
    <cellStyle name="Normal 2 2 2 2 16 2" xfId="7019"/>
    <cellStyle name="Normal 2 2 2 2 17" xfId="1852"/>
    <cellStyle name="Normal 2 2 2 2 17 2" xfId="3022"/>
    <cellStyle name="Normal 2 2 2 2 17 3" xfId="4399"/>
    <cellStyle name="Normal 2 2 2 2 17 4" xfId="4368"/>
    <cellStyle name="Normal 2 2 2 2 17 5" xfId="5206"/>
    <cellStyle name="Normal 2 2 2 2 17 6" xfId="5463"/>
    <cellStyle name="Normal 2 2 2 2 17 7" xfId="5631"/>
    <cellStyle name="Normal 2 2 2 2 17 8" xfId="7448"/>
    <cellStyle name="Normal 2 2 2 2 18" xfId="4676"/>
    <cellStyle name="Normal 2 2 2 2 19" xfId="4687"/>
    <cellStyle name="Normal 2 2 2 2 2" xfId="102"/>
    <cellStyle name="Normal 2 2 2 2 2 10" xfId="1801"/>
    <cellStyle name="Normal 2 2 2 2 2 11" xfId="2206"/>
    <cellStyle name="Normal 2 2 2 2 2 12" xfId="2617"/>
    <cellStyle name="Normal 2 2 2 2 2 12 2" xfId="3010"/>
    <cellStyle name="Normal 2 2 2 2 2 12 2 2" xfId="8576"/>
    <cellStyle name="Normal 2 2 2 2 2 12 3" xfId="3810"/>
    <cellStyle name="Normal 2 2 2 2 2 12 3 2" xfId="9308"/>
    <cellStyle name="Normal 2 2 2 2 2 12 4" xfId="3145"/>
    <cellStyle name="Normal 2 2 2 2 2 12 4 2" xfId="8691"/>
    <cellStyle name="Normal 2 2 2 2 2 12 5" xfId="4485"/>
    <cellStyle name="Normal 2 2 2 2 2 12 5 2" xfId="9940"/>
    <cellStyle name="Normal 2 2 2 2 2 12 6" xfId="4413"/>
    <cellStyle name="Normal 2 2 2 2 2 12 6 2" xfId="9875"/>
    <cellStyle name="Normal 2 2 2 2 2 12 7" xfId="5312"/>
    <cellStyle name="Normal 2 2 2 2 2 12 7 2" xfId="10680"/>
    <cellStyle name="Normal 2 2 2 2 2 13" xfId="4658"/>
    <cellStyle name="Normal 2 2 2 2 2 13 2" xfId="10077"/>
    <cellStyle name="Normal 2 2 2 2 2 14" xfId="4653"/>
    <cellStyle name="Normal 2 2 2 2 2 14 2" xfId="10075"/>
    <cellStyle name="Normal 2 2 2 2 2 15" xfId="2304"/>
    <cellStyle name="Normal 2 2 2 2 2 15 2" xfId="7890"/>
    <cellStyle name="Normal 2 2 2 2 2 16" xfId="4617"/>
    <cellStyle name="Normal 2 2 2 2 2 16 2" xfId="10056"/>
    <cellStyle name="Normal 2 2 2 2 2 17" xfId="4192"/>
    <cellStyle name="Normal 2 2 2 2 2 18" xfId="3301"/>
    <cellStyle name="Normal 2 2 2 2 2 19" xfId="3433"/>
    <cellStyle name="Normal 2 2 2 2 2 2" xfId="161"/>
    <cellStyle name="Normal 2 2 2 2 2 2 10" xfId="1802"/>
    <cellStyle name="Normal 2 2 2 2 2 2 10 2" xfId="7398"/>
    <cellStyle name="Normal 2 2 2 2 2 2 11" xfId="2207"/>
    <cellStyle name="Normal 2 2 2 2 2 2 11 2" xfId="7797"/>
    <cellStyle name="Normal 2 2 2 2 2 2 12" xfId="2618"/>
    <cellStyle name="Normal 2 2 2 2 2 2 12 2" xfId="3012"/>
    <cellStyle name="Normal 2 2 2 2 2 2 12 3" xfId="3209"/>
    <cellStyle name="Normal 2 2 2 2 2 2 12 4" xfId="4511"/>
    <cellStyle name="Normal 2 2 2 2 2 2 12 5" xfId="4765"/>
    <cellStyle name="Normal 2 2 2 2 2 2 12 6" xfId="3432"/>
    <cellStyle name="Normal 2 2 2 2 2 2 12 7" xfId="4084"/>
    <cellStyle name="Normal 2 2 2 2 2 2 12 8" xfId="8199"/>
    <cellStyle name="Normal 2 2 2 2 2 2 13" xfId="4622"/>
    <cellStyle name="Normal 2 2 2 2 2 2 14" xfId="2991"/>
    <cellStyle name="Normal 2 2 2 2 2 2 15" xfId="4667"/>
    <cellStyle name="Normal 2 2 2 2 2 2 16" xfId="3013"/>
    <cellStyle name="Normal 2 2 2 2 2 2 17" xfId="3876"/>
    <cellStyle name="Normal 2 2 2 2 2 2 17 2" xfId="9374"/>
    <cellStyle name="Normal 2 2 2 2 2 2 18" xfId="3232"/>
    <cellStyle name="Normal 2 2 2 2 2 2 18 2" xfId="8769"/>
    <cellStyle name="Normal 2 2 2 2 2 2 19" xfId="4267"/>
    <cellStyle name="Normal 2 2 2 2 2 2 19 2" xfId="9737"/>
    <cellStyle name="Normal 2 2 2 2 2 2 2" xfId="162"/>
    <cellStyle name="Normal 2 2 2 2 2 2 2 10" xfId="3028"/>
    <cellStyle name="Normal 2 2 2 2 2 2 2 10 2" xfId="8584"/>
    <cellStyle name="Normal 2 2 2 2 2 2 2 11" xfId="4626"/>
    <cellStyle name="Normal 2 2 2 2 2 2 2 11 2" xfId="10061"/>
    <cellStyle name="Normal 2 2 2 2 2 2 2 12" xfId="4603"/>
    <cellStyle name="Normal 2 2 2 2 2 2 2 12 2" xfId="10049"/>
    <cellStyle name="Normal 2 2 2 2 2 2 2 13" xfId="4660"/>
    <cellStyle name="Normal 2 2 2 2 2 2 2 13 2" xfId="10079"/>
    <cellStyle name="Normal 2 2 2 2 2 2 2 14" xfId="3350"/>
    <cellStyle name="Normal 2 2 2 2 2 2 2 15" xfId="3880"/>
    <cellStyle name="Normal 2 2 2 2 2 2 2 16" xfId="5012"/>
    <cellStyle name="Normal 2 2 2 2 2 2 2 17" xfId="3913"/>
    <cellStyle name="Normal 2 2 2 2 2 2 2 18" xfId="3294"/>
    <cellStyle name="Normal 2 2 2 2 2 2 2 19" xfId="5823"/>
    <cellStyle name="Normal 2 2 2 2 2 2 2 2" xfId="303"/>
    <cellStyle name="Normal 2 2 2 2 2 2 2 2 10" xfId="4650"/>
    <cellStyle name="Normal 2 2 2 2 2 2 2 2 11" xfId="4610"/>
    <cellStyle name="Normal 2 2 2 2 2 2 2 2 12" xfId="4598"/>
    <cellStyle name="Normal 2 2 2 2 2 2 2 2 13" xfId="4654"/>
    <cellStyle name="Normal 2 2 2 2 2 2 2 2 14" xfId="4460"/>
    <cellStyle name="Normal 2 2 2 2 2 2 2 2 14 2" xfId="9917"/>
    <cellStyle name="Normal 2 2 2 2 2 2 2 2 15" xfId="3721"/>
    <cellStyle name="Normal 2 2 2 2 2 2 2 2 15 2" xfId="9224"/>
    <cellStyle name="Normal 2 2 2 2 2 2 2 2 16" xfId="5257"/>
    <cellStyle name="Normal 2 2 2 2 2 2 2 2 16 2" xfId="10628"/>
    <cellStyle name="Normal 2 2 2 2 2 2 2 2 17" xfId="5498"/>
    <cellStyle name="Normal 2 2 2 2 2 2 2 2 17 2" xfId="10855"/>
    <cellStyle name="Normal 2 2 2 2 2 2 2 2 18" xfId="5654"/>
    <cellStyle name="Normal 2 2 2 2 2 2 2 2 18 2" xfId="11000"/>
    <cellStyle name="Normal 2 2 2 2 2 2 2 2 2" xfId="304"/>
    <cellStyle name="Normal 2 2 2 2 2 2 2 2 2 10" xfId="4636"/>
    <cellStyle name="Normal 2 2 2 2 2 2 2 2 2 10 2" xfId="10066"/>
    <cellStyle name="Normal 2 2 2 2 2 2 2 2 2 11" xfId="4616"/>
    <cellStyle name="Normal 2 2 2 2 2 2 2 2 2 11 2" xfId="10055"/>
    <cellStyle name="Normal 2 2 2 2 2 2 2 2 2 12" xfId="4608"/>
    <cellStyle name="Normal 2 2 2 2 2 2 2 2 2 12 2" xfId="10052"/>
    <cellStyle name="Normal 2 2 2 2 2 2 2 2 2 13" xfId="4620"/>
    <cellStyle name="Normal 2 2 2 2 2 2 2 2 2 13 2" xfId="10058"/>
    <cellStyle name="Normal 2 2 2 2 2 2 2 2 2 14" xfId="4034"/>
    <cellStyle name="Normal 2 2 2 2 2 2 2 2 2 15" xfId="3061"/>
    <cellStyle name="Normal 2 2 2 2 2 2 2 2 2 16" xfId="3612"/>
    <cellStyle name="Normal 2 2 2 2 2 2 2 2 2 17" xfId="4295"/>
    <cellStyle name="Normal 2 2 2 2 2 2 2 2 2 18" xfId="5389"/>
    <cellStyle name="Normal 2 2 2 2 2 2 2 2 2 19" xfId="5951"/>
    <cellStyle name="Normal 2 2 2 2 2 2 2 2 2 2" xfId="465"/>
    <cellStyle name="Normal 2 2 2 2 2 2 2 2 2 2 10" xfId="2987"/>
    <cellStyle name="Normal 2 2 2 2 2 2 2 2 2 2 11" xfId="4618"/>
    <cellStyle name="Normal 2 2 2 2 2 2 2 2 2 2 12" xfId="4615"/>
    <cellStyle name="Normal 2 2 2 2 2 2 2 2 2 2 13" xfId="3727"/>
    <cellStyle name="Normal 2 2 2 2 2 2 2 2 2 2 13 2" xfId="9230"/>
    <cellStyle name="Normal 2 2 2 2 2 2 2 2 2 2 14" xfId="4500"/>
    <cellStyle name="Normal 2 2 2 2 2 2 2 2 2 2 14 2" xfId="9955"/>
    <cellStyle name="Normal 2 2 2 2 2 2 2 2 2 2 15" xfId="2689"/>
    <cellStyle name="Normal 2 2 2 2 2 2 2 2 2 2 15 2" xfId="8269"/>
    <cellStyle name="Normal 2 2 2 2 2 2 2 2 2 2 16" xfId="3792"/>
    <cellStyle name="Normal 2 2 2 2 2 2 2 2 2 2 16 2" xfId="9293"/>
    <cellStyle name="Normal 2 2 2 2 2 2 2 2 2 2 17" xfId="2573"/>
    <cellStyle name="Normal 2 2 2 2 2 2 2 2 2 2 17 2" xfId="8155"/>
    <cellStyle name="Normal 2 2 2 2 2 2 2 2 2 2 2" xfId="466"/>
    <cellStyle name="Normal 2 2 2 2 2 2 2 2 2 2 2 10" xfId="4643"/>
    <cellStyle name="Normal 2 2 2 2 2 2 2 2 2 2 2 10 2" xfId="10069"/>
    <cellStyle name="Normal 2 2 2 2 2 2 2 2 2 2 2 11" xfId="4627"/>
    <cellStyle name="Normal 2 2 2 2 2 2 2 2 2 2 2 11 2" xfId="10062"/>
    <cellStyle name="Normal 2 2 2 2 2 2 2 2 2 2 2 12" xfId="3799"/>
    <cellStyle name="Normal 2 2 2 2 2 2 2 2 2 2 2 13" xfId="3458"/>
    <cellStyle name="Normal 2 2 2 2 2 2 2 2 2 2 2 14" xfId="4853"/>
    <cellStyle name="Normal 2 2 2 2 2 2 2 2 2 2 2 15" xfId="3953"/>
    <cellStyle name="Normal 2 2 2 2 2 2 2 2 2 2 2 16" xfId="3800"/>
    <cellStyle name="Normal 2 2 2 2 2 2 2 2 2 2 2 17" xfId="6106"/>
    <cellStyle name="Normal 2 2 2 2 2 2 2 2 2 2 2 2" xfId="947"/>
    <cellStyle name="Normal 2 2 2 2 2 2 2 2 2 2 2 2 10" xfId="4689"/>
    <cellStyle name="Normal 2 2 2 2 2 2 2 2 2 2 2 2 11" xfId="4690"/>
    <cellStyle name="Normal 2 2 2 2 2 2 2 2 2 2 2 2 12" xfId="3499"/>
    <cellStyle name="Normal 2 2 2 2 2 2 2 2 2 2 2 2 12 2" xfId="9014"/>
    <cellStyle name="Normal 2 2 2 2 2 2 2 2 2 2 2 2 13" xfId="4815"/>
    <cellStyle name="Normal 2 2 2 2 2 2 2 2 2 2 2 2 13 2" xfId="10212"/>
    <cellStyle name="Normal 2 2 2 2 2 2 2 2 2 2 2 2 14" xfId="4239"/>
    <cellStyle name="Normal 2 2 2 2 2 2 2 2 2 2 2 2 14 2" xfId="9709"/>
    <cellStyle name="Normal 2 2 2 2 2 2 2 2 2 2 2 2 15" xfId="5172"/>
    <cellStyle name="Normal 2 2 2 2 2 2 2 2 2 2 2 2 15 2" xfId="10546"/>
    <cellStyle name="Normal 2 2 2 2 2 2 2 2 2 2 2 2 16" xfId="5440"/>
    <cellStyle name="Normal 2 2 2 2 2 2 2 2 2 2 2 2 16 2" xfId="10799"/>
    <cellStyle name="Normal 2 2 2 2 2 2 2 2 2 2 2 2 2" xfId="948"/>
    <cellStyle name="Normal 2 2 2 2 2 2 2 2 2 2 2 2 2 10" xfId="3219"/>
    <cellStyle name="Normal 2 2 2 2 2 2 2 2 2 2 2 2 2 11" xfId="5155"/>
    <cellStyle name="Normal 2 2 2 2 2 2 2 2 2 2 2 2 2 12" xfId="5428"/>
    <cellStyle name="Normal 2 2 2 2 2 2 2 2 2 2 2 2 2 13" xfId="6559"/>
    <cellStyle name="Normal 2 2 2 2 2 2 2 2 2 2 2 2 2 2" xfId="3378"/>
    <cellStyle name="Normal 2 2 2 2 2 2 2 2 2 2 2 2 2 2 2" xfId="3379"/>
    <cellStyle name="Normal 2 2 2 2 2 2 2 2 2 2 2 2 2 2 2 2" xfId="8906"/>
    <cellStyle name="Normal 2 2 2 2 2 2 2 2 2 2 2 2 2 2 3" xfId="3246"/>
    <cellStyle name="Normal 2 2 2 2 2 2 2 2 2 2 2 2 2 2 3 2" xfId="8783"/>
    <cellStyle name="Normal 2 2 2 2 2 2 2 2 2 2 2 2 2 2 4" xfId="2299"/>
    <cellStyle name="Normal 2 2 2 2 2 2 2 2 2 2 2 2 2 2 4 2" xfId="7885"/>
    <cellStyle name="Normal 2 2 2 2 2 2 2 2 2 2 2 2 2 2 5" xfId="4592"/>
    <cellStyle name="Normal 2 2 2 2 2 2 2 2 2 2 2 2 2 2 5 2" xfId="10043"/>
    <cellStyle name="Normal 2 2 2 2 2 2 2 2 2 2 2 2 2 2 6" xfId="5282"/>
    <cellStyle name="Normal 2 2 2 2 2 2 2 2 2 2 2 2 2 2 6 2" xfId="10651"/>
    <cellStyle name="Normal 2 2 2 2 2 2 2 2 2 2 2 2 2 2 7" xfId="5518"/>
    <cellStyle name="Normal 2 2 2 2 2 2 2 2 2 2 2 2 2 2 7 2" xfId="10873"/>
    <cellStyle name="Normal 2 2 2 2 2 2 2 2 2 2 2 2 2 3" xfId="4624"/>
    <cellStyle name="Normal 2 2 2 2 2 2 2 2 2 2 2 2 2 3 2" xfId="10059"/>
    <cellStyle name="Normal 2 2 2 2 2 2 2 2 2 2 2 2 2 4" xfId="4661"/>
    <cellStyle name="Normal 2 2 2 2 2 2 2 2 2 2 2 2 2 4 2" xfId="10080"/>
    <cellStyle name="Normal 2 2 2 2 2 2 2 2 2 2 2 2 2 5" xfId="4656"/>
    <cellStyle name="Normal 2 2 2 2 2 2 2 2 2 2 2 2 2 5 2" xfId="10076"/>
    <cellStyle name="Normal 2 2 2 2 2 2 2 2 2 2 2 2 2 6" xfId="4609"/>
    <cellStyle name="Normal 2 2 2 2 2 2 2 2 2 2 2 2 2 6 2" xfId="10053"/>
    <cellStyle name="Normal 2 2 2 2 2 2 2 2 2 2 2 2 2 7" xfId="4638"/>
    <cellStyle name="Normal 2 2 2 2 2 2 2 2 2 2 2 2 2 7 2" xfId="10068"/>
    <cellStyle name="Normal 2 2 2 2 2 2 2 2 2 2 2 2 2 8" xfId="3543"/>
    <cellStyle name="Normal 2 2 2 2 2 2 2 2 2 2 2 2 2 9" xfId="4824"/>
    <cellStyle name="Normal 2 2 2 2 2 2 2 2 2 2 2 2 3" xfId="1353"/>
    <cellStyle name="Normal 2 2 2 2 2 2 2 2 2 2 2 2 3 2" xfId="6959"/>
    <cellStyle name="Normal 2 2 2 2 2 2 2 2 2 2 2 2 4" xfId="1760"/>
    <cellStyle name="Normal 2 2 2 2 2 2 2 2 2 2 2 2 4 2" xfId="7359"/>
    <cellStyle name="Normal 2 2 2 2 2 2 2 2 2 2 2 2 5" xfId="2162"/>
    <cellStyle name="Normal 2 2 2 2 2 2 2 2 2 2 2 2 5 2" xfId="7754"/>
    <cellStyle name="Normal 2 2 2 2 2 2 2 2 2 2 2 2 6" xfId="2569"/>
    <cellStyle name="Normal 2 2 2 2 2 2 2 2 2 2 2 2 6 2" xfId="8151"/>
    <cellStyle name="Normal 2 2 2 2 2 2 2 2 2 2 2 2 7" xfId="2967"/>
    <cellStyle name="Normal 2 2 2 2 2 2 2 2 2 2 2 2 7 2" xfId="4623"/>
    <cellStyle name="Normal 2 2 2 2 2 2 2 2 2 2 2 2 7 3" xfId="5058"/>
    <cellStyle name="Normal 2 2 2 2 2 2 2 2 2 2 2 2 7 4" xfId="5362"/>
    <cellStyle name="Normal 2 2 2 2 2 2 2 2 2 2 2 2 7 5" xfId="5578"/>
    <cellStyle name="Normal 2 2 2 2 2 2 2 2 2 2 2 2 7 6" xfId="5699"/>
    <cellStyle name="Normal 2 2 2 2 2 2 2 2 2 2 2 2 7 7" xfId="5708"/>
    <cellStyle name="Normal 2 2 2 2 2 2 2 2 2 2 2 2 7 8" xfId="8545"/>
    <cellStyle name="Normal 2 2 2 2 2 2 2 2 2 2 2 2 8" xfId="4677"/>
    <cellStyle name="Normal 2 2 2 2 2 2 2 2 2 2 2 2 9" xfId="3027"/>
    <cellStyle name="Normal 2 2 2 2 2 2 2 2 2 2 2 3" xfId="1352"/>
    <cellStyle name="Normal 2 2 2 2 2 2 2 2 2 2 2 3 10" xfId="3325"/>
    <cellStyle name="Normal 2 2 2 2 2 2 2 2 2 2 2 3 10 2" xfId="8856"/>
    <cellStyle name="Normal 2 2 2 2 2 2 2 2 2 2 2 3 11" xfId="5145"/>
    <cellStyle name="Normal 2 2 2 2 2 2 2 2 2 2 2 3 11 2" xfId="10521"/>
    <cellStyle name="Normal 2 2 2 2 2 2 2 2 2 2 2 3 12" xfId="5422"/>
    <cellStyle name="Normal 2 2 2 2 2 2 2 2 2 2 2 3 12 2" xfId="10782"/>
    <cellStyle name="Normal 2 2 2 2 2 2 2 2 2 2 2 3 2" xfId="3031"/>
    <cellStyle name="Normal 2 2 2 2 2 2 2 2 2 2 2 3 2 2" xfId="3687"/>
    <cellStyle name="Normal 2 2 2 2 2 2 2 2 2 2 2 3 2 3" xfId="2984"/>
    <cellStyle name="Normal 2 2 2 2 2 2 2 2 2 2 2 3 2 4" xfId="5066"/>
    <cellStyle name="Normal 2 2 2 2 2 2 2 2 2 2 2 3 2 5" xfId="3809"/>
    <cellStyle name="Normal 2 2 2 2 2 2 2 2 2 2 2 3 2 6" xfId="4512"/>
    <cellStyle name="Normal 2 2 2 2 2 2 2 2 2 2 2 3 2 7" xfId="3507"/>
    <cellStyle name="Normal 2 2 2 2 2 2 2 2 2 2 2 3 2 8" xfId="8585"/>
    <cellStyle name="Normal 2 2 2 2 2 2 2 2 2 2 2 3 3" xfId="4640"/>
    <cellStyle name="Normal 2 2 2 2 2 2 2 2 2 2 2 3 4" xfId="4657"/>
    <cellStyle name="Normal 2 2 2 2 2 2 2 2 2 2 2 3 5" xfId="4685"/>
    <cellStyle name="Normal 2 2 2 2 2 2 2 2 2 2 2 3 6" xfId="4614"/>
    <cellStyle name="Normal 2 2 2 2 2 2 2 2 2 2 2 3 7" xfId="4672"/>
    <cellStyle name="Normal 2 2 2 2 2 2 2 2 2 2 2 3 8" xfId="3149"/>
    <cellStyle name="Normal 2 2 2 2 2 2 2 2 2 2 2 3 8 2" xfId="8695"/>
    <cellStyle name="Normal 2 2 2 2 2 2 2 2 2 2 2 3 9" xfId="4769"/>
    <cellStyle name="Normal 2 2 2 2 2 2 2 2 2 2 2 3 9 2" xfId="10166"/>
    <cellStyle name="Normal 2 2 2 2 2 2 2 2 2 2 2 4" xfId="1759"/>
    <cellStyle name="Normal 2 2 2 2 2 2 2 2 2 2 2 5" xfId="2161"/>
    <cellStyle name="Normal 2 2 2 2 2 2 2 2 2 2 2 6" xfId="2568"/>
    <cellStyle name="Normal 2 2 2 2 2 2 2 2 2 2 2 7" xfId="2966"/>
    <cellStyle name="Normal 2 2 2 2 2 2 2 2 2 2 2 7 2" xfId="3016"/>
    <cellStyle name="Normal 2 2 2 2 2 2 2 2 2 2 2 7 2 2" xfId="8578"/>
    <cellStyle name="Normal 2 2 2 2 2 2 2 2 2 2 2 7 3" xfId="3069"/>
    <cellStyle name="Normal 2 2 2 2 2 2 2 2 2 2 2 7 3 2" xfId="8618"/>
    <cellStyle name="Normal 2 2 2 2 2 2 2 2 2 2 2 7 4" xfId="4708"/>
    <cellStyle name="Normal 2 2 2 2 2 2 2 2 2 2 2 7 4 2" xfId="10107"/>
    <cellStyle name="Normal 2 2 2 2 2 2 2 2 2 2 2 7 5" xfId="4525"/>
    <cellStyle name="Normal 2 2 2 2 2 2 2 2 2 2 2 7 5 2" xfId="9978"/>
    <cellStyle name="Normal 2 2 2 2 2 2 2 2 2 2 2 7 6" xfId="4589"/>
    <cellStyle name="Normal 2 2 2 2 2 2 2 2 2 2 2 7 6 2" xfId="10040"/>
    <cellStyle name="Normal 2 2 2 2 2 2 2 2 2 2 2 7 7" xfId="3890"/>
    <cellStyle name="Normal 2 2 2 2 2 2 2 2 2 2 2 7 7 2" xfId="9386"/>
    <cellStyle name="Normal 2 2 2 2 2 2 2 2 2 2 2 8" xfId="4637"/>
    <cellStyle name="Normal 2 2 2 2 2 2 2 2 2 2 2 8 2" xfId="10067"/>
    <cellStyle name="Normal 2 2 2 2 2 2 2 2 2 2 2 9" xfId="3023"/>
    <cellStyle name="Normal 2 2 2 2 2 2 2 2 2 2 2 9 2" xfId="8582"/>
    <cellStyle name="Normal 2 2 2 2 2 2 2 2 2 2 3" xfId="787"/>
    <cellStyle name="Normal 2 2 2 2 2 2 2 2 2 2 3 10" xfId="4171"/>
    <cellStyle name="Normal 2 2 2 2 2 2 2 2 2 2 3 11" xfId="3438"/>
    <cellStyle name="Normal 2 2 2 2 2 2 2 2 2 2 3 12" xfId="5109"/>
    <cellStyle name="Normal 2 2 2 2 2 2 2 2 2 2 3 13" xfId="6399"/>
    <cellStyle name="Normal 2 2 2 2 2 2 2 2 2 2 3 2" xfId="3030"/>
    <cellStyle name="Normal 2 2 2 2 2 2 2 2 2 2 3 2 2" xfId="3267"/>
    <cellStyle name="Normal 2 2 2 2 2 2 2 2 2 2 3 2 2 2" xfId="8803"/>
    <cellStyle name="Normal 2 2 2 2 2 2 2 2 2 2 3 2 3" xfId="3112"/>
    <cellStyle name="Normal 2 2 2 2 2 2 2 2 2 2 3 2 3 2" xfId="8658"/>
    <cellStyle name="Normal 2 2 2 2 2 2 2 2 2 2 3 2 4" xfId="4740"/>
    <cellStyle name="Normal 2 2 2 2 2 2 2 2 2 2 3 2 4 2" xfId="10138"/>
    <cellStyle name="Normal 2 2 2 2 2 2 2 2 2 2 3 2 5" xfId="3500"/>
    <cellStyle name="Normal 2 2 2 2 2 2 2 2 2 2 3 2 5 2" xfId="9015"/>
    <cellStyle name="Normal 2 2 2 2 2 2 2 2 2 2 3 2 6" xfId="3512"/>
    <cellStyle name="Normal 2 2 2 2 2 2 2 2 2 2 3 2 6 2" xfId="9026"/>
    <cellStyle name="Normal 2 2 2 2 2 2 2 2 2 2 3 2 7" xfId="5093"/>
    <cellStyle name="Normal 2 2 2 2 2 2 2 2 2 2 3 2 7 2" xfId="10472"/>
    <cellStyle name="Normal 2 2 2 2 2 2 2 2 2 2 3 3" xfId="4612"/>
    <cellStyle name="Normal 2 2 2 2 2 2 2 2 2 2 3 3 2" xfId="10054"/>
    <cellStyle name="Normal 2 2 2 2 2 2 2 2 2 2 3 4" xfId="4625"/>
    <cellStyle name="Normal 2 2 2 2 2 2 2 2 2 2 3 4 2" xfId="10060"/>
    <cellStyle name="Normal 2 2 2 2 2 2 2 2 2 2 3 5" xfId="4664"/>
    <cellStyle name="Normal 2 2 2 2 2 2 2 2 2 2 3 5 2" xfId="10081"/>
    <cellStyle name="Normal 2 2 2 2 2 2 2 2 2 2 3 6" xfId="3003"/>
    <cellStyle name="Normal 2 2 2 2 2 2 2 2 2 2 3 6 2" xfId="8571"/>
    <cellStyle name="Normal 2 2 2 2 2 2 2 2 2 2 3 7" xfId="4648"/>
    <cellStyle name="Normal 2 2 2 2 2 2 2 2 2 2 3 7 2" xfId="10073"/>
    <cellStyle name="Normal 2 2 2 2 2 2 2 2 2 2 3 8" xfId="3447"/>
    <cellStyle name="Normal 2 2 2 2 2 2 2 2 2 2 3 9" xfId="5016"/>
    <cellStyle name="Normal 2 2 2 2 2 2 2 2 2 2 4" xfId="1192"/>
    <cellStyle name="Normal 2 2 2 2 2 2 2 2 2 2 4 2" xfId="6799"/>
    <cellStyle name="Normal 2 2 2 2 2 2 2 2 2 2 5" xfId="1599"/>
    <cellStyle name="Normal 2 2 2 2 2 2 2 2 2 2 5 2" xfId="7199"/>
    <cellStyle name="Normal 2 2 2 2 2 2 2 2 2 2 6" xfId="2002"/>
    <cellStyle name="Normal 2 2 2 2 2 2 2 2 2 2 6 2" xfId="7595"/>
    <cellStyle name="Normal 2 2 2 2 2 2 2 2 2 2 7" xfId="2408"/>
    <cellStyle name="Normal 2 2 2 2 2 2 2 2 2 2 7 2" xfId="7993"/>
    <cellStyle name="Normal 2 2 2 2 2 2 2 2 2 2 8" xfId="2807"/>
    <cellStyle name="Normal 2 2 2 2 2 2 2 2 2 2 8 2" xfId="2246"/>
    <cellStyle name="Normal 2 2 2 2 2 2 2 2 2 2 8 3" xfId="4476"/>
    <cellStyle name="Normal 2 2 2 2 2 2 2 2 2 2 8 4" xfId="3661"/>
    <cellStyle name="Normal 2 2 2 2 2 2 2 2 2 2 8 5" xfId="5269"/>
    <cellStyle name="Normal 2 2 2 2 2 2 2 2 2 2 8 6" xfId="5509"/>
    <cellStyle name="Normal 2 2 2 2 2 2 2 2 2 2 8 7" xfId="5661"/>
    <cellStyle name="Normal 2 2 2 2 2 2 2 2 2 2 8 8" xfId="8386"/>
    <cellStyle name="Normal 2 2 2 2 2 2 2 2 2 2 9" xfId="4651"/>
    <cellStyle name="Normal 2 2 2 2 2 2 2 2 2 3" xfId="475"/>
    <cellStyle name="Normal 2 2 2 2 2 2 2 2 2 3 10" xfId="3130"/>
    <cellStyle name="Normal 2 2 2 2 2 2 2 2 2 3 10 2" xfId="8676"/>
    <cellStyle name="Normal 2 2 2 2 2 2 2 2 2 3 11" xfId="5134"/>
    <cellStyle name="Normal 2 2 2 2 2 2 2 2 2 3 11 2" xfId="10510"/>
    <cellStyle name="Normal 2 2 2 2 2 2 2 2 2 3 12" xfId="5413"/>
    <cellStyle name="Normal 2 2 2 2 2 2 2 2 2 3 12 2" xfId="10773"/>
    <cellStyle name="Normal 2 2 2 2 2 2 2 2 2 3 13" xfId="6111"/>
    <cellStyle name="Normal 2 2 2 2 2 2 2 2 2 3 2" xfId="957"/>
    <cellStyle name="Normal 2 2 2 2 2 2 2 2 2 3 2 2" xfId="6568"/>
    <cellStyle name="Normal 2 2 2 2 2 2 2 2 2 3 3" xfId="1362"/>
    <cellStyle name="Normal 2 2 2 2 2 2 2 2 2 3 3 2" xfId="6968"/>
    <cellStyle name="Normal 2 2 2 2 2 2 2 2 2 3 4" xfId="1769"/>
    <cellStyle name="Normal 2 2 2 2 2 2 2 2 2 3 4 2" xfId="7367"/>
    <cellStyle name="Normal 2 2 2 2 2 2 2 2 2 3 5" xfId="2171"/>
    <cellStyle name="Normal 2 2 2 2 2 2 2 2 2 3 5 2" xfId="7763"/>
    <cellStyle name="Normal 2 2 2 2 2 2 2 2 2 3 6" xfId="2578"/>
    <cellStyle name="Normal 2 2 2 2 2 2 2 2 2 3 6 2" xfId="8160"/>
    <cellStyle name="Normal 2 2 2 2 2 2 2 2 2 3 7" xfId="2976"/>
    <cellStyle name="Normal 2 2 2 2 2 2 2 2 2 3 7 2" xfId="8554"/>
    <cellStyle name="Normal 2 2 2 2 2 2 2 2 2 3 8" xfId="3928"/>
    <cellStyle name="Normal 2 2 2 2 2 2 2 2 2 3 8 2" xfId="9421"/>
    <cellStyle name="Normal 2 2 2 2 2 2 2 2 2 3 9" xfId="4209"/>
    <cellStyle name="Normal 2 2 2 2 2 2 2 2 2 3 9 2" xfId="9681"/>
    <cellStyle name="Normal 2 2 2 2 2 2 2 2 2 4" xfId="786"/>
    <cellStyle name="Normal 2 2 2 2 2 2 2 2 2 4 10" xfId="3485"/>
    <cellStyle name="Normal 2 2 2 2 2 2 2 2 2 4 10 2" xfId="9001"/>
    <cellStyle name="Normal 2 2 2 2 2 2 2 2 2 4 11" xfId="3994"/>
    <cellStyle name="Normal 2 2 2 2 2 2 2 2 2 4 11 2" xfId="9485"/>
    <cellStyle name="Normal 2 2 2 2 2 2 2 2 2 4 12" xfId="2980"/>
    <cellStyle name="Normal 2 2 2 2 2 2 2 2 2 4 12 2" xfId="8558"/>
    <cellStyle name="Normal 2 2 2 2 2 2 2 2 2 4 2" xfId="3015"/>
    <cellStyle name="Normal 2 2 2 2 2 2 2 2 2 4 2 2" xfId="3266"/>
    <cellStyle name="Normal 2 2 2 2 2 2 2 2 2 4 2 3" xfId="3413"/>
    <cellStyle name="Normal 2 2 2 2 2 2 2 2 2 4 2 4" xfId="4989"/>
    <cellStyle name="Normal 2 2 2 2 2 2 2 2 2 4 2 5" xfId="3087"/>
    <cellStyle name="Normal 2 2 2 2 2 2 2 2 2 4 2 6" xfId="4019"/>
    <cellStyle name="Normal 2 2 2 2 2 2 2 2 2 4 2 7" xfId="5169"/>
    <cellStyle name="Normal 2 2 2 2 2 2 2 2 2 4 2 8" xfId="8577"/>
    <cellStyle name="Normal 2 2 2 2 2 2 2 2 2 4 3" xfId="4611"/>
    <cellStyle name="Normal 2 2 2 2 2 2 2 2 2 4 4" xfId="4642"/>
    <cellStyle name="Normal 2 2 2 2 2 2 2 2 2 4 5" xfId="4662"/>
    <cellStyle name="Normal 2 2 2 2 2 2 2 2 2 4 6" xfId="4629"/>
    <cellStyle name="Normal 2 2 2 2 2 2 2 2 2 4 7" xfId="4666"/>
    <cellStyle name="Normal 2 2 2 2 2 2 2 2 2 4 8" xfId="3156"/>
    <cellStyle name="Normal 2 2 2 2 2 2 2 2 2 4 8 2" xfId="8702"/>
    <cellStyle name="Normal 2 2 2 2 2 2 2 2 2 4 9" xfId="4956"/>
    <cellStyle name="Normal 2 2 2 2 2 2 2 2 2 4 9 2" xfId="10345"/>
    <cellStyle name="Normal 2 2 2 2 2 2 2 2 2 5" xfId="1191"/>
    <cellStyle name="Normal 2 2 2 2 2 2 2 2 2 6" xfId="1598"/>
    <cellStyle name="Normal 2 2 2 2 2 2 2 2 2 7" xfId="2001"/>
    <cellStyle name="Normal 2 2 2 2 2 2 2 2 2 8" xfId="2407"/>
    <cellStyle name="Normal 2 2 2 2 2 2 2 2 2 9" xfId="2806"/>
    <cellStyle name="Normal 2 2 2 2 2 2 2 2 2 9 2" xfId="3009"/>
    <cellStyle name="Normal 2 2 2 2 2 2 2 2 2 9 2 2" xfId="8575"/>
    <cellStyle name="Normal 2 2 2 2 2 2 2 2 2 9 3" xfId="4123"/>
    <cellStyle name="Normal 2 2 2 2 2 2 2 2 2 9 3 2" xfId="9606"/>
    <cellStyle name="Normal 2 2 2 2 2 2 2 2 2 9 4" xfId="4053"/>
    <cellStyle name="Normal 2 2 2 2 2 2 2 2 2 9 4 2" xfId="9541"/>
    <cellStyle name="Normal 2 2 2 2 2 2 2 2 2 9 5" xfId="2585"/>
    <cellStyle name="Normal 2 2 2 2 2 2 2 2 2 9 5 2" xfId="8167"/>
    <cellStyle name="Normal 2 2 2 2 2 2 2 2 2 9 6" xfId="4090"/>
    <cellStyle name="Normal 2 2 2 2 2 2 2 2 2 9 6 2" xfId="9576"/>
    <cellStyle name="Normal 2 2 2 2 2 2 2 2 2 9 7" xfId="4329"/>
    <cellStyle name="Normal 2 2 2 2 2 2 2 2 2 9 7 2" xfId="9796"/>
    <cellStyle name="Normal 2 2 2 2 2 2 2 2 3" xfId="436"/>
    <cellStyle name="Normal 2 2 2 2 2 2 2 2 3 10" xfId="2683"/>
    <cellStyle name="Normal 2 2 2 2 2 2 2 2 3 10 2" xfId="8263"/>
    <cellStyle name="Normal 2 2 2 2 2 2 2 2 3 11" xfId="4198"/>
    <cellStyle name="Normal 2 2 2 2 2 2 2 2 3 11 2" xfId="9671"/>
    <cellStyle name="Normal 2 2 2 2 2 2 2 2 3 12" xfId="3089"/>
    <cellStyle name="Normal 2 2 2 2 2 2 2 2 3 12 2" xfId="8636"/>
    <cellStyle name="Normal 2 2 2 2 2 2 2 2 3 13" xfId="3689"/>
    <cellStyle name="Normal 2 2 2 2 2 2 2 2 3 13 2" xfId="9193"/>
    <cellStyle name="Normal 2 2 2 2 2 2 2 2 3 14" xfId="6078"/>
    <cellStyle name="Normal 2 2 2 2 2 2 2 2 3 2" xfId="474"/>
    <cellStyle name="Normal 2 2 2 2 2 2 2 2 3 3" xfId="919"/>
    <cellStyle name="Normal 2 2 2 2 2 2 2 2 3 3 2" xfId="6531"/>
    <cellStyle name="Normal 2 2 2 2 2 2 2 2 3 4" xfId="1324"/>
    <cellStyle name="Normal 2 2 2 2 2 2 2 2 3 4 2" xfId="6931"/>
    <cellStyle name="Normal 2 2 2 2 2 2 2 2 3 5" xfId="1731"/>
    <cellStyle name="Normal 2 2 2 2 2 2 2 2 3 5 2" xfId="7331"/>
    <cellStyle name="Normal 2 2 2 2 2 2 2 2 3 6" xfId="2134"/>
    <cellStyle name="Normal 2 2 2 2 2 2 2 2 3 6 2" xfId="7727"/>
    <cellStyle name="Normal 2 2 2 2 2 2 2 2 3 7" xfId="2540"/>
    <cellStyle name="Normal 2 2 2 2 2 2 2 2 3 7 2" xfId="8124"/>
    <cellStyle name="Normal 2 2 2 2 2 2 2 2 3 8" xfId="2938"/>
    <cellStyle name="Normal 2 2 2 2 2 2 2 2 3 8 2" xfId="8517"/>
    <cellStyle name="Normal 2 2 2 2 2 2 2 2 3 9" xfId="3236"/>
    <cellStyle name="Normal 2 2 2 2 2 2 2 2 3 9 2" xfId="8773"/>
    <cellStyle name="Normal 2 2 2 2 2 2 2 2 4" xfId="645"/>
    <cellStyle name="Normal 2 2 2 2 2 2 2 2 4 10" xfId="3566"/>
    <cellStyle name="Normal 2 2 2 2 2 2 2 2 4 11" xfId="5296"/>
    <cellStyle name="Normal 2 2 2 2 2 2 2 2 4 12" xfId="5530"/>
    <cellStyle name="Normal 2 2 2 2 2 2 2 2 4 13" xfId="6258"/>
    <cellStyle name="Normal 2 2 2 2 2 2 2 2 4 2" xfId="3014"/>
    <cellStyle name="Normal 2 2 2 2 2 2 2 2 4 2 2" xfId="3158"/>
    <cellStyle name="Normal 2 2 2 2 2 2 2 2 4 2 2 2" xfId="8703"/>
    <cellStyle name="Normal 2 2 2 2 2 2 2 2 4 2 3" xfId="3816"/>
    <cellStyle name="Normal 2 2 2 2 2 2 2 2 4 2 3 2" xfId="9314"/>
    <cellStyle name="Normal 2 2 2 2 2 2 2 2 4 2 4" xfId="3555"/>
    <cellStyle name="Normal 2 2 2 2 2 2 2 2 4 2 4 2" xfId="9067"/>
    <cellStyle name="Normal 2 2 2 2 2 2 2 2 4 2 5" xfId="4929"/>
    <cellStyle name="Normal 2 2 2 2 2 2 2 2 4 2 5 2" xfId="10322"/>
    <cellStyle name="Normal 2 2 2 2 2 2 2 2 4 2 6" xfId="5005"/>
    <cellStyle name="Normal 2 2 2 2 2 2 2 2 4 2 6 2" xfId="10392"/>
    <cellStyle name="Normal 2 2 2 2 2 2 2 2 4 2 7" xfId="4806"/>
    <cellStyle name="Normal 2 2 2 2 2 2 2 2 4 2 7 2" xfId="10203"/>
    <cellStyle name="Normal 2 2 2 2 2 2 2 2 4 3" xfId="4605"/>
    <cellStyle name="Normal 2 2 2 2 2 2 2 2 4 3 2" xfId="10050"/>
    <cellStyle name="Normal 2 2 2 2 2 2 2 2 4 4" xfId="4675"/>
    <cellStyle name="Normal 2 2 2 2 2 2 2 2 4 4 2" xfId="10085"/>
    <cellStyle name="Normal 2 2 2 2 2 2 2 2 4 5" xfId="2995"/>
    <cellStyle name="Normal 2 2 2 2 2 2 2 2 4 5 2" xfId="8566"/>
    <cellStyle name="Normal 2 2 2 2 2 2 2 2 4 6" xfId="4644"/>
    <cellStyle name="Normal 2 2 2 2 2 2 2 2 4 6 2" xfId="10070"/>
    <cellStyle name="Normal 2 2 2 2 2 2 2 2 4 7" xfId="4686"/>
    <cellStyle name="Normal 2 2 2 2 2 2 2 2 4 7 2" xfId="10091"/>
    <cellStyle name="Normal 2 2 2 2 2 2 2 2 4 8" xfId="3454"/>
    <cellStyle name="Normal 2 2 2 2 2 2 2 2 4 9" xfId="3750"/>
    <cellStyle name="Normal 2 2 2 2 2 2 2 2 5" xfId="1050"/>
    <cellStyle name="Normal 2 2 2 2 2 2 2 2 5 2" xfId="6658"/>
    <cellStyle name="Normal 2 2 2 2 2 2 2 2 6" xfId="1457"/>
    <cellStyle name="Normal 2 2 2 2 2 2 2 2 6 2" xfId="7058"/>
    <cellStyle name="Normal 2 2 2 2 2 2 2 2 7" xfId="1861"/>
    <cellStyle name="Normal 2 2 2 2 2 2 2 2 7 2" xfId="7456"/>
    <cellStyle name="Normal 2 2 2 2 2 2 2 2 8" xfId="2266"/>
    <cellStyle name="Normal 2 2 2 2 2 2 2 2 8 2" xfId="7852"/>
    <cellStyle name="Normal 2 2 2 2 2 2 2 2 9" xfId="2673"/>
    <cellStyle name="Normal 2 2 2 2 2 2 2 2 9 2" xfId="3021"/>
    <cellStyle name="Normal 2 2 2 2 2 2 2 2 9 3" xfId="3293"/>
    <cellStyle name="Normal 2 2 2 2 2 2 2 2 9 4" xfId="4096"/>
    <cellStyle name="Normal 2 2 2 2 2 2 2 2 9 5" xfId="4896"/>
    <cellStyle name="Normal 2 2 2 2 2 2 2 2 9 6" xfId="3886"/>
    <cellStyle name="Normal 2 2 2 2 2 2 2 2 9 7" xfId="4193"/>
    <cellStyle name="Normal 2 2 2 2 2 2 2 2 9 8" xfId="8253"/>
    <cellStyle name="Normal 2 2 2 2 2 2 2 3" xfId="435"/>
    <cellStyle name="Normal 2 2 2 2 2 2 2 3 2" xfId="473"/>
    <cellStyle name="Normal 2 2 2 2 2 2 2 3 2 10" xfId="5307"/>
    <cellStyle name="Normal 2 2 2 2 2 2 2 3 2 10 2" xfId="10675"/>
    <cellStyle name="Normal 2 2 2 2 2 2 2 3 2 11" xfId="5538"/>
    <cellStyle name="Normal 2 2 2 2 2 2 2 3 2 11 2" xfId="10892"/>
    <cellStyle name="Normal 2 2 2 2 2 2 2 3 2 12" xfId="5676"/>
    <cellStyle name="Normal 2 2 2 2 2 2 2 3 2 12 2" xfId="11021"/>
    <cellStyle name="Normal 2 2 2 2 2 2 2 3 2 13" xfId="6110"/>
    <cellStyle name="Normal 2 2 2 2 2 2 2 3 2 2" xfId="955"/>
    <cellStyle name="Normal 2 2 2 2 2 2 2 3 2 2 2" xfId="6566"/>
    <cellStyle name="Normal 2 2 2 2 2 2 2 3 2 3" xfId="1360"/>
    <cellStyle name="Normal 2 2 2 2 2 2 2 3 2 3 2" xfId="6966"/>
    <cellStyle name="Normal 2 2 2 2 2 2 2 3 2 4" xfId="1767"/>
    <cellStyle name="Normal 2 2 2 2 2 2 2 3 2 4 2" xfId="7365"/>
    <cellStyle name="Normal 2 2 2 2 2 2 2 3 2 5" xfId="2169"/>
    <cellStyle name="Normal 2 2 2 2 2 2 2 3 2 5 2" xfId="7761"/>
    <cellStyle name="Normal 2 2 2 2 2 2 2 3 2 6" xfId="2576"/>
    <cellStyle name="Normal 2 2 2 2 2 2 2 3 2 6 2" xfId="8158"/>
    <cellStyle name="Normal 2 2 2 2 2 2 2 3 2 7" xfId="2974"/>
    <cellStyle name="Normal 2 2 2 2 2 2 2 3 2 7 2" xfId="8552"/>
    <cellStyle name="Normal 2 2 2 2 2 2 2 3 2 8" xfId="4526"/>
    <cellStyle name="Normal 2 2 2 2 2 2 2 3 2 8 2" xfId="9979"/>
    <cellStyle name="Normal 2 2 2 2 2 2 2 3 2 9" xfId="3080"/>
    <cellStyle name="Normal 2 2 2 2 2 2 2 3 2 9 2" xfId="8629"/>
    <cellStyle name="Normal 2 2 2 2 2 2 2 4" xfId="644"/>
    <cellStyle name="Normal 2 2 2 2 2 2 2 4 10" xfId="3328"/>
    <cellStyle name="Normal 2 2 2 2 2 2 2 4 10 2" xfId="8859"/>
    <cellStyle name="Normal 2 2 2 2 2 2 2 4 11" xfId="5102"/>
    <cellStyle name="Normal 2 2 2 2 2 2 2 4 11 2" xfId="10481"/>
    <cellStyle name="Normal 2 2 2 2 2 2 2 4 12" xfId="5153"/>
    <cellStyle name="Normal 2 2 2 2 2 2 2 4 12 2" xfId="10529"/>
    <cellStyle name="Normal 2 2 2 2 2 2 2 4 2" xfId="3002"/>
    <cellStyle name="Normal 2 2 2 2 2 2 2 4 2 2" xfId="3157"/>
    <cellStyle name="Normal 2 2 2 2 2 2 2 4 2 3" xfId="4129"/>
    <cellStyle name="Normal 2 2 2 2 2 2 2 4 2 4" xfId="4453"/>
    <cellStyle name="Normal 2 2 2 2 2 2 2 4 2 5" xfId="3176"/>
    <cellStyle name="Normal 2 2 2 2 2 2 2 4 2 6" xfId="3705"/>
    <cellStyle name="Normal 2 2 2 2 2 2 2 4 2 7" xfId="3897"/>
    <cellStyle name="Normal 2 2 2 2 2 2 2 4 2 8" xfId="8570"/>
    <cellStyle name="Normal 2 2 2 2 2 2 2 4 3" xfId="4604"/>
    <cellStyle name="Normal 2 2 2 2 2 2 2 4 4" xfId="4688"/>
    <cellStyle name="Normal 2 2 2 2 2 2 2 4 5" xfId="4634"/>
    <cellStyle name="Normal 2 2 2 2 2 2 2 4 6" xfId="4674"/>
    <cellStyle name="Normal 2 2 2 2 2 2 2 4 7" xfId="2992"/>
    <cellStyle name="Normal 2 2 2 2 2 2 2 4 8" xfId="3090"/>
    <cellStyle name="Normal 2 2 2 2 2 2 2 4 8 2" xfId="8637"/>
    <cellStyle name="Normal 2 2 2 2 2 2 2 4 9" xfId="4725"/>
    <cellStyle name="Normal 2 2 2 2 2 2 2 4 9 2" xfId="10123"/>
    <cellStyle name="Normal 2 2 2 2 2 2 2 5" xfId="1049"/>
    <cellStyle name="Normal 2 2 2 2 2 2 2 6" xfId="1456"/>
    <cellStyle name="Normal 2 2 2 2 2 2 2 7" xfId="1860"/>
    <cellStyle name="Normal 2 2 2 2 2 2 2 8" xfId="2265"/>
    <cellStyle name="Normal 2 2 2 2 2 2 2 9" xfId="2672"/>
    <cellStyle name="Normal 2 2 2 2 2 2 2 9 2" xfId="2999"/>
    <cellStyle name="Normal 2 2 2 2 2 2 2 9 2 2" xfId="8568"/>
    <cellStyle name="Normal 2 2 2 2 2 2 2 9 3" xfId="3034"/>
    <cellStyle name="Normal 2 2 2 2 2 2 2 9 3 2" xfId="8587"/>
    <cellStyle name="Normal 2 2 2 2 2 2 2 9 4" xfId="3261"/>
    <cellStyle name="Normal 2 2 2 2 2 2 2 9 4 2" xfId="8798"/>
    <cellStyle name="Normal 2 2 2 2 2 2 2 9 5" xfId="4926"/>
    <cellStyle name="Normal 2 2 2 2 2 2 2 9 5 2" xfId="10319"/>
    <cellStyle name="Normal 2 2 2 2 2 2 2 9 6" xfId="3516"/>
    <cellStyle name="Normal 2 2 2 2 2 2 2 9 6 2" xfId="9029"/>
    <cellStyle name="Normal 2 2 2 2 2 2 2 9 7" xfId="5167"/>
    <cellStyle name="Normal 2 2 2 2 2 2 2 9 7 2" xfId="10542"/>
    <cellStyle name="Normal 2 2 2 2 2 2 20" xfId="5349"/>
    <cellStyle name="Normal 2 2 2 2 2 2 20 2" xfId="10716"/>
    <cellStyle name="Normal 2 2 2 2 2 2 21" xfId="5571"/>
    <cellStyle name="Normal 2 2 2 2 2 2 21 2" xfId="10924"/>
    <cellStyle name="Normal 2 2 2 2 2 2 3" xfId="133"/>
    <cellStyle name="Normal 2 2 2 2 2 2 3 10" xfId="4189"/>
    <cellStyle name="Normal 2 2 2 2 2 2 3 10 2" xfId="9664"/>
    <cellStyle name="Normal 2 2 2 2 2 2 3 11" xfId="4217"/>
    <cellStyle name="Normal 2 2 2 2 2 2 3 11 2" xfId="9689"/>
    <cellStyle name="Normal 2 2 2 2 2 2 3 12" xfId="4787"/>
    <cellStyle name="Normal 2 2 2 2 2 2 3 12 2" xfId="10184"/>
    <cellStyle name="Normal 2 2 2 2 2 2 3 13" xfId="3268"/>
    <cellStyle name="Normal 2 2 2 2 2 2 3 13 2" xfId="8804"/>
    <cellStyle name="Normal 2 2 2 2 2 2 3 14" xfId="5205"/>
    <cellStyle name="Normal 2 2 2 2 2 2 3 14 2" xfId="10579"/>
    <cellStyle name="Normal 2 2 2 2 2 2 3 15" xfId="5799"/>
    <cellStyle name="Normal 2 2 2 2 2 2 3 2" xfId="279"/>
    <cellStyle name="Normal 2 2 2 2 2 2 3 2 10" xfId="4366"/>
    <cellStyle name="Normal 2 2 2 2 2 2 3 2 10 2" xfId="9832"/>
    <cellStyle name="Normal 2 2 2 2 2 2 3 2 11" xfId="5378"/>
    <cellStyle name="Normal 2 2 2 2 2 2 3 2 11 2" xfId="10741"/>
    <cellStyle name="Normal 2 2 2 2 2 2 3 2 12" xfId="5586"/>
    <cellStyle name="Normal 2 2 2 2 2 2 3 2 12 2" xfId="10936"/>
    <cellStyle name="Normal 2 2 2 2 2 2 3 2 13" xfId="5927"/>
    <cellStyle name="Normal 2 2 2 2 2 2 3 2 2" xfId="762"/>
    <cellStyle name="Normal 2 2 2 2 2 2 3 2 2 2" xfId="6375"/>
    <cellStyle name="Normal 2 2 2 2 2 2 3 2 3" xfId="1167"/>
    <cellStyle name="Normal 2 2 2 2 2 2 3 2 3 2" xfId="6775"/>
    <cellStyle name="Normal 2 2 2 2 2 2 3 2 4" xfId="1574"/>
    <cellStyle name="Normal 2 2 2 2 2 2 3 2 4 2" xfId="7175"/>
    <cellStyle name="Normal 2 2 2 2 2 2 3 2 5" xfId="1977"/>
    <cellStyle name="Normal 2 2 2 2 2 2 3 2 5 2" xfId="7571"/>
    <cellStyle name="Normal 2 2 2 2 2 2 3 2 6" xfId="2383"/>
    <cellStyle name="Normal 2 2 2 2 2 2 3 2 6 2" xfId="7969"/>
    <cellStyle name="Normal 2 2 2 2 2 2 3 2 7" xfId="2782"/>
    <cellStyle name="Normal 2 2 2 2 2 2 3 2 7 2" xfId="8362"/>
    <cellStyle name="Normal 2 2 2 2 2 2 3 2 8" xfId="3974"/>
    <cellStyle name="Normal 2 2 2 2 2 2 3 2 8 2" xfId="9466"/>
    <cellStyle name="Normal 2 2 2 2 2 2 3 2 9" xfId="3856"/>
    <cellStyle name="Normal 2 2 2 2 2 2 3 2 9 2" xfId="9354"/>
    <cellStyle name="Normal 2 2 2 2 2 2 3 3" xfId="411"/>
    <cellStyle name="Normal 2 2 2 2 2 2 3 3 10" xfId="4963"/>
    <cellStyle name="Normal 2 2 2 2 2 2 3 3 10 2" xfId="10352"/>
    <cellStyle name="Normal 2 2 2 2 2 2 3 3 11" xfId="4811"/>
    <cellStyle name="Normal 2 2 2 2 2 2 3 3 11 2" xfId="10208"/>
    <cellStyle name="Normal 2 2 2 2 2 2 3 3 12" xfId="4231"/>
    <cellStyle name="Normal 2 2 2 2 2 2 3 3 12 2" xfId="9702"/>
    <cellStyle name="Normal 2 2 2 2 2 2 3 3 13" xfId="6054"/>
    <cellStyle name="Normal 2 2 2 2 2 2 3 3 2" xfId="894"/>
    <cellStyle name="Normal 2 2 2 2 2 2 3 3 2 2" xfId="6506"/>
    <cellStyle name="Normal 2 2 2 2 2 2 3 3 3" xfId="1299"/>
    <cellStyle name="Normal 2 2 2 2 2 2 3 3 3 2" xfId="6906"/>
    <cellStyle name="Normal 2 2 2 2 2 2 3 3 4" xfId="1706"/>
    <cellStyle name="Normal 2 2 2 2 2 2 3 3 4 2" xfId="7306"/>
    <cellStyle name="Normal 2 2 2 2 2 2 3 3 5" xfId="2109"/>
    <cellStyle name="Normal 2 2 2 2 2 2 3 3 5 2" xfId="7702"/>
    <cellStyle name="Normal 2 2 2 2 2 2 3 3 6" xfId="2515"/>
    <cellStyle name="Normal 2 2 2 2 2 2 3 3 6 2" xfId="8099"/>
    <cellStyle name="Normal 2 2 2 2 2 2 3 3 7" xfId="2913"/>
    <cellStyle name="Normal 2 2 2 2 2 2 3 3 7 2" xfId="8492"/>
    <cellStyle name="Normal 2 2 2 2 2 2 3 3 8" xfId="3113"/>
    <cellStyle name="Normal 2 2 2 2 2 2 3 3 8 2" xfId="8659"/>
    <cellStyle name="Normal 2 2 2 2 2 2 3 3 9" xfId="4741"/>
    <cellStyle name="Normal 2 2 2 2 2 2 3 3 9 2" xfId="10139"/>
    <cellStyle name="Normal 2 2 2 2 2 2 3 4" xfId="616"/>
    <cellStyle name="Normal 2 2 2 2 2 2 3 4 2" xfId="6230"/>
    <cellStyle name="Normal 2 2 2 2 2 2 3 5" xfId="1021"/>
    <cellStyle name="Normal 2 2 2 2 2 2 3 5 2" xfId="6630"/>
    <cellStyle name="Normal 2 2 2 2 2 2 3 6" xfId="1428"/>
    <cellStyle name="Normal 2 2 2 2 2 2 3 6 2" xfId="7030"/>
    <cellStyle name="Normal 2 2 2 2 2 2 3 7" xfId="1832"/>
    <cellStyle name="Normal 2 2 2 2 2 2 3 7 2" xfId="7428"/>
    <cellStyle name="Normal 2 2 2 2 2 2 3 8" xfId="2238"/>
    <cellStyle name="Normal 2 2 2 2 2 2 3 8 2" xfId="7827"/>
    <cellStyle name="Normal 2 2 2 2 2 2 3 9" xfId="2646"/>
    <cellStyle name="Normal 2 2 2 2 2 2 3 9 2" xfId="8227"/>
    <cellStyle name="Normal 2 2 2 2 2 2 4" xfId="160"/>
    <cellStyle name="Normal 2 2 2 2 2 2 4 10" xfId="3654"/>
    <cellStyle name="Normal 2 2 2 2 2 2 4 10 2" xfId="9161"/>
    <cellStyle name="Normal 2 2 2 2 2 2 4 11" xfId="4924"/>
    <cellStyle name="Normal 2 2 2 2 2 2 4 11 2" xfId="10317"/>
    <cellStyle name="Normal 2 2 2 2 2 2 4 12" xfId="4837"/>
    <cellStyle name="Normal 2 2 2 2 2 2 4 12 2" xfId="10233"/>
    <cellStyle name="Normal 2 2 2 2 2 2 4 13" xfId="3434"/>
    <cellStyle name="Normal 2 2 2 2 2 2 4 13 2" xfId="8956"/>
    <cellStyle name="Normal 2 2 2 2 2 2 4 14" xfId="4830"/>
    <cellStyle name="Normal 2 2 2 2 2 2 4 14 2" xfId="10226"/>
    <cellStyle name="Normal 2 2 2 2 2 2 4 15" xfId="5822"/>
    <cellStyle name="Normal 2 2 2 2 2 2 4 2" xfId="302"/>
    <cellStyle name="Normal 2 2 2 2 2 2 4 2 10" xfId="5157"/>
    <cellStyle name="Normal 2 2 2 2 2 2 4 2 10 2" xfId="10532"/>
    <cellStyle name="Normal 2 2 2 2 2 2 4 2 11" xfId="5430"/>
    <cellStyle name="Normal 2 2 2 2 2 2 4 2 11 2" xfId="10789"/>
    <cellStyle name="Normal 2 2 2 2 2 2 4 2 12" xfId="5616"/>
    <cellStyle name="Normal 2 2 2 2 2 2 4 2 12 2" xfId="10964"/>
    <cellStyle name="Normal 2 2 2 2 2 2 4 2 13" xfId="5950"/>
    <cellStyle name="Normal 2 2 2 2 2 2 4 2 2" xfId="785"/>
    <cellStyle name="Normal 2 2 2 2 2 2 4 2 2 2" xfId="6398"/>
    <cellStyle name="Normal 2 2 2 2 2 2 4 2 3" xfId="1190"/>
    <cellStyle name="Normal 2 2 2 2 2 2 4 2 3 2" xfId="6798"/>
    <cellStyle name="Normal 2 2 2 2 2 2 4 2 4" xfId="1597"/>
    <cellStyle name="Normal 2 2 2 2 2 2 4 2 4 2" xfId="7198"/>
    <cellStyle name="Normal 2 2 2 2 2 2 4 2 5" xfId="2000"/>
    <cellStyle name="Normal 2 2 2 2 2 2 4 2 5 2" xfId="7594"/>
    <cellStyle name="Normal 2 2 2 2 2 2 4 2 6" xfId="2406"/>
    <cellStyle name="Normal 2 2 2 2 2 2 4 2 6 2" xfId="7992"/>
    <cellStyle name="Normal 2 2 2 2 2 2 4 2 7" xfId="2805"/>
    <cellStyle name="Normal 2 2 2 2 2 2 4 2 7 2" xfId="8385"/>
    <cellStyle name="Normal 2 2 2 2 2 2 4 2 8" xfId="4338"/>
    <cellStyle name="Normal 2 2 2 2 2 2 4 2 8 2" xfId="9805"/>
    <cellStyle name="Normal 2 2 2 2 2 2 4 2 9" xfId="3391"/>
    <cellStyle name="Normal 2 2 2 2 2 2 4 2 9 2" xfId="8918"/>
    <cellStyle name="Normal 2 2 2 2 2 2 4 3" xfId="434"/>
    <cellStyle name="Normal 2 2 2 2 2 2 4 3 10" xfId="4747"/>
    <cellStyle name="Normal 2 2 2 2 2 2 4 3 10 2" xfId="10145"/>
    <cellStyle name="Normal 2 2 2 2 2 2 4 3 11" xfId="3160"/>
    <cellStyle name="Normal 2 2 2 2 2 2 4 3 11 2" xfId="8705"/>
    <cellStyle name="Normal 2 2 2 2 2 2 4 3 12" xfId="3182"/>
    <cellStyle name="Normal 2 2 2 2 2 2 4 3 12 2" xfId="8725"/>
    <cellStyle name="Normal 2 2 2 2 2 2 4 3 13" xfId="6077"/>
    <cellStyle name="Normal 2 2 2 2 2 2 4 3 2" xfId="917"/>
    <cellStyle name="Normal 2 2 2 2 2 2 4 3 2 2" xfId="6529"/>
    <cellStyle name="Normal 2 2 2 2 2 2 4 3 3" xfId="1322"/>
    <cellStyle name="Normal 2 2 2 2 2 2 4 3 3 2" xfId="6929"/>
    <cellStyle name="Normal 2 2 2 2 2 2 4 3 4" xfId="1729"/>
    <cellStyle name="Normal 2 2 2 2 2 2 4 3 4 2" xfId="7329"/>
    <cellStyle name="Normal 2 2 2 2 2 2 4 3 5" xfId="2132"/>
    <cellStyle name="Normal 2 2 2 2 2 2 4 3 5 2" xfId="7725"/>
    <cellStyle name="Normal 2 2 2 2 2 2 4 3 6" xfId="2538"/>
    <cellStyle name="Normal 2 2 2 2 2 2 4 3 6 2" xfId="8122"/>
    <cellStyle name="Normal 2 2 2 2 2 2 4 3 7" xfId="2936"/>
    <cellStyle name="Normal 2 2 2 2 2 2 4 3 7 2" xfId="8515"/>
    <cellStyle name="Normal 2 2 2 2 2 2 4 3 8" xfId="3839"/>
    <cellStyle name="Normal 2 2 2 2 2 2 4 3 8 2" xfId="9337"/>
    <cellStyle name="Normal 2 2 2 2 2 2 4 3 9" xfId="3340"/>
    <cellStyle name="Normal 2 2 2 2 2 2 4 3 9 2" xfId="8870"/>
    <cellStyle name="Normal 2 2 2 2 2 2 4 4" xfId="643"/>
    <cellStyle name="Normal 2 2 2 2 2 2 4 4 2" xfId="6257"/>
    <cellStyle name="Normal 2 2 2 2 2 2 4 5" xfId="1048"/>
    <cellStyle name="Normal 2 2 2 2 2 2 4 5 2" xfId="6657"/>
    <cellStyle name="Normal 2 2 2 2 2 2 4 6" xfId="1455"/>
    <cellStyle name="Normal 2 2 2 2 2 2 4 6 2" xfId="7057"/>
    <cellStyle name="Normal 2 2 2 2 2 2 4 7" xfId="1859"/>
    <cellStyle name="Normal 2 2 2 2 2 2 4 7 2" xfId="7455"/>
    <cellStyle name="Normal 2 2 2 2 2 2 4 8" xfId="2264"/>
    <cellStyle name="Normal 2 2 2 2 2 2 4 8 2" xfId="7851"/>
    <cellStyle name="Normal 2 2 2 2 2 2 4 9" xfId="2671"/>
    <cellStyle name="Normal 2 2 2 2 2 2 4 9 2" xfId="8252"/>
    <cellStyle name="Normal 2 2 2 2 2 2 5" xfId="253"/>
    <cellStyle name="Normal 2 2 2 2 2 2 5 10" xfId="3966"/>
    <cellStyle name="Normal 2 2 2 2 2 2 5 10 2" xfId="9458"/>
    <cellStyle name="Normal 2 2 2 2 2 2 5 11" xfId="4960"/>
    <cellStyle name="Normal 2 2 2 2 2 2 5 11 2" xfId="10349"/>
    <cellStyle name="Normal 2 2 2 2 2 2 5 12" xfId="4055"/>
    <cellStyle name="Normal 2 2 2 2 2 2 5 12 2" xfId="9543"/>
    <cellStyle name="Normal 2 2 2 2 2 2 5 13" xfId="5901"/>
    <cellStyle name="Normal 2 2 2 2 2 2 5 2" xfId="736"/>
    <cellStyle name="Normal 2 2 2 2 2 2 5 2 2" xfId="6349"/>
    <cellStyle name="Normal 2 2 2 2 2 2 5 3" xfId="1141"/>
    <cellStyle name="Normal 2 2 2 2 2 2 5 3 2" xfId="6749"/>
    <cellStyle name="Normal 2 2 2 2 2 2 5 4" xfId="1548"/>
    <cellStyle name="Normal 2 2 2 2 2 2 5 4 2" xfId="7149"/>
    <cellStyle name="Normal 2 2 2 2 2 2 5 5" xfId="1951"/>
    <cellStyle name="Normal 2 2 2 2 2 2 5 5 2" xfId="7545"/>
    <cellStyle name="Normal 2 2 2 2 2 2 5 6" xfId="2357"/>
    <cellStyle name="Normal 2 2 2 2 2 2 5 6 2" xfId="7943"/>
    <cellStyle name="Normal 2 2 2 2 2 2 5 7" xfId="2756"/>
    <cellStyle name="Normal 2 2 2 2 2 2 5 7 2" xfId="8336"/>
    <cellStyle name="Normal 2 2 2 2 2 2 5 8" xfId="4108"/>
    <cellStyle name="Normal 2 2 2 2 2 2 5 8 2" xfId="9592"/>
    <cellStyle name="Normal 2 2 2 2 2 2 5 9" xfId="4475"/>
    <cellStyle name="Normal 2 2 2 2 2 2 5 9 2" xfId="9931"/>
    <cellStyle name="Normal 2 2 2 2 2 2 6" xfId="385"/>
    <cellStyle name="Normal 2 2 2 2 2 2 6 10" xfId="4874"/>
    <cellStyle name="Normal 2 2 2 2 2 2 6 10 2" xfId="10268"/>
    <cellStyle name="Normal 2 2 2 2 2 2 6 11" xfId="3697"/>
    <cellStyle name="Normal 2 2 2 2 2 2 6 11 2" xfId="9201"/>
    <cellStyle name="Normal 2 2 2 2 2 2 6 12" xfId="4868"/>
    <cellStyle name="Normal 2 2 2 2 2 2 6 12 2" xfId="10262"/>
    <cellStyle name="Normal 2 2 2 2 2 2 6 13" xfId="4332"/>
    <cellStyle name="Normal 2 2 2 2 2 2 6 13 2" xfId="9799"/>
    <cellStyle name="Normal 2 2 2 2 2 2 6 14" xfId="6028"/>
    <cellStyle name="Normal 2 2 2 2 2 2 6 2" xfId="472"/>
    <cellStyle name="Normal 2 2 2 2 2 2 6 3" xfId="868"/>
    <cellStyle name="Normal 2 2 2 2 2 2 6 3 2" xfId="6480"/>
    <cellStyle name="Normal 2 2 2 2 2 2 6 4" xfId="1273"/>
    <cellStyle name="Normal 2 2 2 2 2 2 6 4 2" xfId="6880"/>
    <cellStyle name="Normal 2 2 2 2 2 2 6 5" xfId="1680"/>
    <cellStyle name="Normal 2 2 2 2 2 2 6 5 2" xfId="7280"/>
    <cellStyle name="Normal 2 2 2 2 2 2 6 6" xfId="2083"/>
    <cellStyle name="Normal 2 2 2 2 2 2 6 6 2" xfId="7676"/>
    <cellStyle name="Normal 2 2 2 2 2 2 6 7" xfId="2489"/>
    <cellStyle name="Normal 2 2 2 2 2 2 6 7 2" xfId="8073"/>
    <cellStyle name="Normal 2 2 2 2 2 2 6 8" xfId="2887"/>
    <cellStyle name="Normal 2 2 2 2 2 2 6 8 2" xfId="8466"/>
    <cellStyle name="Normal 2 2 2 2 2 2 6 9" xfId="3596"/>
    <cellStyle name="Normal 2 2 2 2 2 2 6 9 2" xfId="9105"/>
    <cellStyle name="Normal 2 2 2 2 2 2 7" xfId="585"/>
    <cellStyle name="Normal 2 2 2 2 2 2 7 10" xfId="3184"/>
    <cellStyle name="Normal 2 2 2 2 2 2 7 11" xfId="4446"/>
    <cellStyle name="Normal 2 2 2 2 2 2 7 12" xfId="4950"/>
    <cellStyle name="Normal 2 2 2 2 2 2 7 13" xfId="6199"/>
    <cellStyle name="Normal 2 2 2 2 2 2 7 2" xfId="3001"/>
    <cellStyle name="Normal 2 2 2 2 2 2 7 2 2" xfId="3108"/>
    <cellStyle name="Normal 2 2 2 2 2 2 7 2 2 2" xfId="8654"/>
    <cellStyle name="Normal 2 2 2 2 2 2 7 2 3" xfId="3838"/>
    <cellStyle name="Normal 2 2 2 2 2 2 7 2 3 2" xfId="9336"/>
    <cellStyle name="Normal 2 2 2 2 2 2 7 2 4" xfId="3644"/>
    <cellStyle name="Normal 2 2 2 2 2 2 7 2 4 2" xfId="9151"/>
    <cellStyle name="Normal 2 2 2 2 2 2 7 2 5" xfId="4998"/>
    <cellStyle name="Normal 2 2 2 2 2 2 7 2 5 2" xfId="10385"/>
    <cellStyle name="Normal 2 2 2 2 2 2 7 2 6" xfId="3561"/>
    <cellStyle name="Normal 2 2 2 2 2 2 7 2 6 2" xfId="9073"/>
    <cellStyle name="Normal 2 2 2 2 2 2 7 2 7" xfId="5213"/>
    <cellStyle name="Normal 2 2 2 2 2 2 7 2 7 2" xfId="10586"/>
    <cellStyle name="Normal 2 2 2 2 2 2 7 3" xfId="4602"/>
    <cellStyle name="Normal 2 2 2 2 2 2 7 3 2" xfId="10048"/>
    <cellStyle name="Normal 2 2 2 2 2 2 7 4" xfId="3018"/>
    <cellStyle name="Normal 2 2 2 2 2 2 7 4 2" xfId="8579"/>
    <cellStyle name="Normal 2 2 2 2 2 2 7 5" xfId="4631"/>
    <cellStyle name="Normal 2 2 2 2 2 2 7 5 2" xfId="10064"/>
    <cellStyle name="Normal 2 2 2 2 2 2 7 6" xfId="3000"/>
    <cellStyle name="Normal 2 2 2 2 2 2 7 6 2" xfId="8569"/>
    <cellStyle name="Normal 2 2 2 2 2 2 7 7" xfId="4647"/>
    <cellStyle name="Normal 2 2 2 2 2 2 7 7 2" xfId="10072"/>
    <cellStyle name="Normal 2 2 2 2 2 2 7 8" xfId="3053"/>
    <cellStyle name="Normal 2 2 2 2 2 2 7 9" xfId="4971"/>
    <cellStyle name="Normal 2 2 2 2 2 2 8" xfId="990"/>
    <cellStyle name="Normal 2 2 2 2 2 2 8 2" xfId="6599"/>
    <cellStyle name="Normal 2 2 2 2 2 2 9" xfId="1397"/>
    <cellStyle name="Normal 2 2 2 2 2 2 9 2" xfId="6999"/>
    <cellStyle name="Normal 2 2 2 2 2 20" xfId="5069"/>
    <cellStyle name="Normal 2 2 2 2 2 21" xfId="5357"/>
    <cellStyle name="Normal 2 2 2 2 2 22" xfId="5773"/>
    <cellStyle name="Normal 2 2 2 2 2 3" xfId="122"/>
    <cellStyle name="Normal 2 2 2 2 2 4" xfId="171"/>
    <cellStyle name="Normal 2 2 2 2 2 5" xfId="252"/>
    <cellStyle name="Normal 2 2 2 2 2 6" xfId="384"/>
    <cellStyle name="Normal 2 2 2 2 2 6 2" xfId="471"/>
    <cellStyle name="Normal 2 2 2 2 2 6 2 10" xfId="3892"/>
    <cellStyle name="Normal 2 2 2 2 2 6 2 10 2" xfId="9388"/>
    <cellStyle name="Normal 2 2 2 2 2 6 2 11" xfId="5040"/>
    <cellStyle name="Normal 2 2 2 2 2 6 2 11 2" xfId="10425"/>
    <cellStyle name="Normal 2 2 2 2 2 6 2 12" xfId="4182"/>
    <cellStyle name="Normal 2 2 2 2 2 6 2 12 2" xfId="9658"/>
    <cellStyle name="Normal 2 2 2 2 2 6 2 13" xfId="6109"/>
    <cellStyle name="Normal 2 2 2 2 2 6 2 2" xfId="953"/>
    <cellStyle name="Normal 2 2 2 2 2 6 2 2 2" xfId="6564"/>
    <cellStyle name="Normal 2 2 2 2 2 6 2 3" xfId="1358"/>
    <cellStyle name="Normal 2 2 2 2 2 6 2 3 2" xfId="6964"/>
    <cellStyle name="Normal 2 2 2 2 2 6 2 4" xfId="1765"/>
    <cellStyle name="Normal 2 2 2 2 2 6 2 4 2" xfId="7363"/>
    <cellStyle name="Normal 2 2 2 2 2 6 2 5" xfId="2167"/>
    <cellStyle name="Normal 2 2 2 2 2 6 2 5 2" xfId="7759"/>
    <cellStyle name="Normal 2 2 2 2 2 6 2 6" xfId="2574"/>
    <cellStyle name="Normal 2 2 2 2 2 6 2 6 2" xfId="8156"/>
    <cellStyle name="Normal 2 2 2 2 2 6 2 7" xfId="2972"/>
    <cellStyle name="Normal 2 2 2 2 2 6 2 7 2" xfId="8550"/>
    <cellStyle name="Normal 2 2 2 2 2 6 2 8" xfId="3408"/>
    <cellStyle name="Normal 2 2 2 2 2 6 2 8 2" xfId="8934"/>
    <cellStyle name="Normal 2 2 2 2 2 6 2 9" xfId="4983"/>
    <cellStyle name="Normal 2 2 2 2 2 6 2 9 2" xfId="10371"/>
    <cellStyle name="Normal 2 2 2 2 2 7" xfId="584"/>
    <cellStyle name="Normal 2 2 2 2 2 7 10" xfId="3784"/>
    <cellStyle name="Normal 2 2 2 2 2 7 10 2" xfId="9285"/>
    <cellStyle name="Normal 2 2 2 2 2 7 11" xfId="4922"/>
    <cellStyle name="Normal 2 2 2 2 2 7 11 2" xfId="10315"/>
    <cellStyle name="Normal 2 2 2 2 2 7 12" xfId="3383"/>
    <cellStyle name="Normal 2 2 2 2 2 7 12 2" xfId="8910"/>
    <cellStyle name="Normal 2 2 2 2 2 7 2" xfId="2994"/>
    <cellStyle name="Normal 2 2 2 2 2 7 2 2" xfId="3107"/>
    <cellStyle name="Normal 2 2 2 2 2 7 2 3" xfId="4151"/>
    <cellStyle name="Normal 2 2 2 2 2 7 2 4" xfId="3417"/>
    <cellStyle name="Normal 2 2 2 2 2 7 2 5" xfId="3278"/>
    <cellStyle name="Normal 2 2 2 2 2 7 2 6" xfId="4137"/>
    <cellStyle name="Normal 2 2 2 2 2 7 2 7" xfId="4066"/>
    <cellStyle name="Normal 2 2 2 2 2 7 2 8" xfId="8565"/>
    <cellStyle name="Normal 2 2 2 2 2 7 3" xfId="4601"/>
    <cellStyle name="Normal 2 2 2 2 2 7 4" xfId="2997"/>
    <cellStyle name="Normal 2 2 2 2 2 7 5" xfId="4652"/>
    <cellStyle name="Normal 2 2 2 2 2 7 6" xfId="4678"/>
    <cellStyle name="Normal 2 2 2 2 2 7 7" xfId="4641"/>
    <cellStyle name="Normal 2 2 2 2 2 7 8" xfId="3817"/>
    <cellStyle name="Normal 2 2 2 2 2 7 8 2" xfId="9315"/>
    <cellStyle name="Normal 2 2 2 2 2 7 9" xfId="3257"/>
    <cellStyle name="Normal 2 2 2 2 2 7 9 2" xfId="8794"/>
    <cellStyle name="Normal 2 2 2 2 2 8" xfId="989"/>
    <cellStyle name="Normal 2 2 2 2 2 9" xfId="1396"/>
    <cellStyle name="Normal 2 2 2 2 20" xfId="4663"/>
    <cellStyle name="Normal 2 2 2 2 21" xfId="4645"/>
    <cellStyle name="Normal 2 2 2 2 22" xfId="4444"/>
    <cellStyle name="Normal 2 2 2 2 22 2" xfId="9904"/>
    <cellStyle name="Normal 2 2 2 2 23" xfId="3044"/>
    <cellStyle name="Normal 2 2 2 2 23 2" xfId="8597"/>
    <cellStyle name="Normal 2 2 2 2 24" xfId="5244"/>
    <cellStyle name="Normal 2 2 2 2 24 2" xfId="10616"/>
    <cellStyle name="Normal 2 2 2 2 25" xfId="5489"/>
    <cellStyle name="Normal 2 2 2 2 25 2" xfId="10847"/>
    <cellStyle name="Normal 2 2 2 2 26" xfId="5649"/>
    <cellStyle name="Normal 2 2 2 2 26 2" xfId="10996"/>
    <cellStyle name="Normal 2 2 2 2 3" xfId="66"/>
    <cellStyle name="Normal 2 2 2 2 3 10" xfId="4258"/>
    <cellStyle name="Normal 2 2 2 2 3 10 2" xfId="9728"/>
    <cellStyle name="Normal 2 2 2 2 3 11" xfId="4565"/>
    <cellStyle name="Normal 2 2 2 2 3 11 2" xfId="10016"/>
    <cellStyle name="Normal 2 2 2 2 3 12" xfId="4293"/>
    <cellStyle name="Normal 2 2 2 2 3 12 2" xfId="9761"/>
    <cellStyle name="Normal 2 2 2 2 3 13" xfId="4286"/>
    <cellStyle name="Normal 2 2 2 2 3 13 2" xfId="9755"/>
    <cellStyle name="Normal 2 2 2 2 3 14" xfId="3633"/>
    <cellStyle name="Normal 2 2 2 2 3 14 2" xfId="9141"/>
    <cellStyle name="Normal 2 2 2 2 3 15" xfId="5744"/>
    <cellStyle name="Normal 2 2 2 2 3 2" xfId="222"/>
    <cellStyle name="Normal 2 2 2 2 3 2 10" xfId="5212"/>
    <cellStyle name="Normal 2 2 2 2 3 2 10 2" xfId="10585"/>
    <cellStyle name="Normal 2 2 2 2 3 2 11" xfId="5469"/>
    <cellStyle name="Normal 2 2 2 2 3 2 11 2" xfId="10827"/>
    <cellStyle name="Normal 2 2 2 2 3 2 12" xfId="5636"/>
    <cellStyle name="Normal 2 2 2 2 3 2 12 2" xfId="10983"/>
    <cellStyle name="Normal 2 2 2 2 3 2 13" xfId="5872"/>
    <cellStyle name="Normal 2 2 2 2 3 2 2" xfId="705"/>
    <cellStyle name="Normal 2 2 2 2 3 2 2 2" xfId="6318"/>
    <cellStyle name="Normal 2 2 2 2 3 2 3" xfId="1110"/>
    <cellStyle name="Normal 2 2 2 2 3 2 3 2" xfId="6718"/>
    <cellStyle name="Normal 2 2 2 2 3 2 4" xfId="1517"/>
    <cellStyle name="Normal 2 2 2 2 3 2 4 2" xfId="7118"/>
    <cellStyle name="Normal 2 2 2 2 3 2 5" xfId="1920"/>
    <cellStyle name="Normal 2 2 2 2 3 2 5 2" xfId="7514"/>
    <cellStyle name="Normal 2 2 2 2 3 2 6" xfId="2326"/>
    <cellStyle name="Normal 2 2 2 2 3 2 6 2" xfId="7912"/>
    <cellStyle name="Normal 2 2 2 2 3 2 7" xfId="2727"/>
    <cellStyle name="Normal 2 2 2 2 3 2 7 2" xfId="8307"/>
    <cellStyle name="Normal 2 2 2 2 3 2 8" xfId="4408"/>
    <cellStyle name="Normal 2 2 2 2 3 2 8 2" xfId="9870"/>
    <cellStyle name="Normal 2 2 2 2 3 2 9" xfId="3863"/>
    <cellStyle name="Normal 2 2 2 2 3 2 9 2" xfId="9361"/>
    <cellStyle name="Normal 2 2 2 2 3 3" xfId="354"/>
    <cellStyle name="Normal 2 2 2 2 3 3 10" xfId="4360"/>
    <cellStyle name="Normal 2 2 2 2 3 3 10 2" xfId="9826"/>
    <cellStyle name="Normal 2 2 2 2 3 3 11" xfId="3198"/>
    <cellStyle name="Normal 2 2 2 2 3 3 11 2" xfId="8738"/>
    <cellStyle name="Normal 2 2 2 2 3 3 12" xfId="4517"/>
    <cellStyle name="Normal 2 2 2 2 3 3 12 2" xfId="9970"/>
    <cellStyle name="Normal 2 2 2 2 3 3 13" xfId="5999"/>
    <cellStyle name="Normal 2 2 2 2 3 3 2" xfId="837"/>
    <cellStyle name="Normal 2 2 2 2 3 3 2 2" xfId="6449"/>
    <cellStyle name="Normal 2 2 2 2 3 3 3" xfId="1242"/>
    <cellStyle name="Normal 2 2 2 2 3 3 3 2" xfId="6849"/>
    <cellStyle name="Normal 2 2 2 2 3 3 4" xfId="1649"/>
    <cellStyle name="Normal 2 2 2 2 3 3 4 2" xfId="7249"/>
    <cellStyle name="Normal 2 2 2 2 3 3 5" xfId="2052"/>
    <cellStyle name="Normal 2 2 2 2 3 3 5 2" xfId="7645"/>
    <cellStyle name="Normal 2 2 2 2 3 3 6" xfId="2458"/>
    <cellStyle name="Normal 2 2 2 2 3 3 6 2" xfId="8042"/>
    <cellStyle name="Normal 2 2 2 2 3 3 7" xfId="2856"/>
    <cellStyle name="Normal 2 2 2 2 3 3 7 2" xfId="8435"/>
    <cellStyle name="Normal 2 2 2 2 3 3 8" xfId="3916"/>
    <cellStyle name="Normal 2 2 2 2 3 3 8 2" xfId="9409"/>
    <cellStyle name="Normal 2 2 2 2 3 3 9" xfId="3692"/>
    <cellStyle name="Normal 2 2 2 2 3 3 9 2" xfId="9196"/>
    <cellStyle name="Normal 2 2 2 2 3 4" xfId="549"/>
    <cellStyle name="Normal 2 2 2 2 3 4 2" xfId="6168"/>
    <cellStyle name="Normal 2 2 2 2 3 5" xfId="500"/>
    <cellStyle name="Normal 2 2 2 2 3 5 2" xfId="6120"/>
    <cellStyle name="Normal 2 2 2 2 3 6" xfId="966"/>
    <cellStyle name="Normal 2 2 2 2 3 6 2" xfId="6576"/>
    <cellStyle name="Normal 2 2 2 2 3 7" xfId="1372"/>
    <cellStyle name="Normal 2 2 2 2 3 7 2" xfId="6977"/>
    <cellStyle name="Normal 2 2 2 2 3 8" xfId="609"/>
    <cellStyle name="Normal 2 2 2 2 3 8 2" xfId="6223"/>
    <cellStyle name="Normal 2 2 2 2 3 9" xfId="2176"/>
    <cellStyle name="Normal 2 2 2 2 3 9 2" xfId="7768"/>
    <cellStyle name="Normal 2 2 2 2 4" xfId="105"/>
    <cellStyle name="Normal 2 2 2 2 4 10" xfId="4376"/>
    <cellStyle name="Normal 2 2 2 2 4 10 2" xfId="9841"/>
    <cellStyle name="Normal 2 2 2 2 4 11" xfId="4045"/>
    <cellStyle name="Normal 2 2 2 2 4 11 2" xfId="9533"/>
    <cellStyle name="Normal 2 2 2 2 4 12" xfId="5186"/>
    <cellStyle name="Normal 2 2 2 2 4 12 2" xfId="10560"/>
    <cellStyle name="Normal 2 2 2 2 4 13" xfId="5452"/>
    <cellStyle name="Normal 2 2 2 2 4 13 2" xfId="10811"/>
    <cellStyle name="Normal 2 2 2 2 4 14" xfId="5627"/>
    <cellStyle name="Normal 2 2 2 2 4 14 2" xfId="10975"/>
    <cellStyle name="Normal 2 2 2 2 4 15" xfId="5776"/>
    <cellStyle name="Normal 2 2 2 2 4 2" xfId="256"/>
    <cellStyle name="Normal 2 2 2 2 4 2 10" xfId="4854"/>
    <cellStyle name="Normal 2 2 2 2 4 2 10 2" xfId="10249"/>
    <cellStyle name="Normal 2 2 2 2 4 2 11" xfId="4144"/>
    <cellStyle name="Normal 2 2 2 2 4 2 11 2" xfId="9624"/>
    <cellStyle name="Normal 2 2 2 2 4 2 12" xfId="5238"/>
    <cellStyle name="Normal 2 2 2 2 4 2 12 2" xfId="10611"/>
    <cellStyle name="Normal 2 2 2 2 4 2 13" xfId="5904"/>
    <cellStyle name="Normal 2 2 2 2 4 2 2" xfId="739"/>
    <cellStyle name="Normal 2 2 2 2 4 2 2 2" xfId="6352"/>
    <cellStyle name="Normal 2 2 2 2 4 2 3" xfId="1144"/>
    <cellStyle name="Normal 2 2 2 2 4 2 3 2" xfId="6752"/>
    <cellStyle name="Normal 2 2 2 2 4 2 4" xfId="1551"/>
    <cellStyle name="Normal 2 2 2 2 4 2 4 2" xfId="7152"/>
    <cellStyle name="Normal 2 2 2 2 4 2 5" xfId="1954"/>
    <cellStyle name="Normal 2 2 2 2 4 2 5 2" xfId="7548"/>
    <cellStyle name="Normal 2 2 2 2 4 2 6" xfId="2360"/>
    <cellStyle name="Normal 2 2 2 2 4 2 6 2" xfId="7946"/>
    <cellStyle name="Normal 2 2 2 2 4 2 7" xfId="2759"/>
    <cellStyle name="Normal 2 2 2 2 4 2 7 2" xfId="8339"/>
    <cellStyle name="Normal 2 2 2 2 4 2 8" xfId="3190"/>
    <cellStyle name="Normal 2 2 2 2 4 2 8 2" xfId="8730"/>
    <cellStyle name="Normal 2 2 2 2 4 2 9" xfId="4204"/>
    <cellStyle name="Normal 2 2 2 2 4 2 9 2" xfId="9677"/>
    <cellStyle name="Normal 2 2 2 2 4 3" xfId="388"/>
    <cellStyle name="Normal 2 2 2 2 4 3 10" xfId="3150"/>
    <cellStyle name="Normal 2 2 2 2 4 3 10 2" xfId="8696"/>
    <cellStyle name="Normal 2 2 2 2 4 3 11" xfId="5030"/>
    <cellStyle name="Normal 2 2 2 2 4 3 11 2" xfId="10415"/>
    <cellStyle name="Normal 2 2 2 2 4 3 12" xfId="4372"/>
    <cellStyle name="Normal 2 2 2 2 4 3 12 2" xfId="9837"/>
    <cellStyle name="Normal 2 2 2 2 4 3 13" xfId="6031"/>
    <cellStyle name="Normal 2 2 2 2 4 3 2" xfId="871"/>
    <cellStyle name="Normal 2 2 2 2 4 3 2 2" xfId="6483"/>
    <cellStyle name="Normal 2 2 2 2 4 3 3" xfId="1276"/>
    <cellStyle name="Normal 2 2 2 2 4 3 3 2" xfId="6883"/>
    <cellStyle name="Normal 2 2 2 2 4 3 4" xfId="1683"/>
    <cellStyle name="Normal 2 2 2 2 4 3 4 2" xfId="7283"/>
    <cellStyle name="Normal 2 2 2 2 4 3 5" xfId="2086"/>
    <cellStyle name="Normal 2 2 2 2 4 3 5 2" xfId="7679"/>
    <cellStyle name="Normal 2 2 2 2 4 3 6" xfId="2492"/>
    <cellStyle name="Normal 2 2 2 2 4 3 6 2" xfId="8076"/>
    <cellStyle name="Normal 2 2 2 2 4 3 7" xfId="2890"/>
    <cellStyle name="Normal 2 2 2 2 4 3 7 2" xfId="8469"/>
    <cellStyle name="Normal 2 2 2 2 4 3 8" xfId="4109"/>
    <cellStyle name="Normal 2 2 2 2 4 3 8 2" xfId="9593"/>
    <cellStyle name="Normal 2 2 2 2 4 3 9" xfId="4190"/>
    <cellStyle name="Normal 2 2 2 2 4 3 9 2" xfId="9665"/>
    <cellStyle name="Normal 2 2 2 2 4 4" xfId="588"/>
    <cellStyle name="Normal 2 2 2 2 4 4 2" xfId="6202"/>
    <cellStyle name="Normal 2 2 2 2 4 5" xfId="993"/>
    <cellStyle name="Normal 2 2 2 2 4 5 2" xfId="6602"/>
    <cellStyle name="Normal 2 2 2 2 4 6" xfId="1400"/>
    <cellStyle name="Normal 2 2 2 2 4 6 2" xfId="7002"/>
    <cellStyle name="Normal 2 2 2 2 4 7" xfId="1805"/>
    <cellStyle name="Normal 2 2 2 2 4 7 2" xfId="7401"/>
    <cellStyle name="Normal 2 2 2 2 4 8" xfId="2210"/>
    <cellStyle name="Normal 2 2 2 2 4 8 2" xfId="7800"/>
    <cellStyle name="Normal 2 2 2 2 4 9" xfId="2621"/>
    <cellStyle name="Normal 2 2 2 2 4 9 2" xfId="8202"/>
    <cellStyle name="Normal 2 2 2 2 5" xfId="117"/>
    <cellStyle name="Normal 2 2 2 2 5 10" xfId="3872"/>
    <cellStyle name="Normal 2 2 2 2 5 10 2" xfId="9370"/>
    <cellStyle name="Normal 2 2 2 2 5 11" xfId="3631"/>
    <cellStyle name="Normal 2 2 2 2 5 11 2" xfId="9139"/>
    <cellStyle name="Normal 2 2 2 2 5 12" xfId="5096"/>
    <cellStyle name="Normal 2 2 2 2 5 12 2" xfId="10475"/>
    <cellStyle name="Normal 2 2 2 2 5 13" xfId="4587"/>
    <cellStyle name="Normal 2 2 2 2 5 13 2" xfId="10038"/>
    <cellStyle name="Normal 2 2 2 2 5 14" xfId="3255"/>
    <cellStyle name="Normal 2 2 2 2 5 14 2" xfId="8792"/>
    <cellStyle name="Normal 2 2 2 2 5 15" xfId="5787"/>
    <cellStyle name="Normal 2 2 2 2 5 2" xfId="267"/>
    <cellStyle name="Normal 2 2 2 2 5 2 10" xfId="5245"/>
    <cellStyle name="Normal 2 2 2 2 5 2 10 2" xfId="10617"/>
    <cellStyle name="Normal 2 2 2 2 5 2 11" xfId="5490"/>
    <cellStyle name="Normal 2 2 2 2 5 2 11 2" xfId="10848"/>
    <cellStyle name="Normal 2 2 2 2 5 2 12" xfId="5650"/>
    <cellStyle name="Normal 2 2 2 2 5 2 12 2" xfId="10997"/>
    <cellStyle name="Normal 2 2 2 2 5 2 13" xfId="5915"/>
    <cellStyle name="Normal 2 2 2 2 5 2 2" xfId="750"/>
    <cellStyle name="Normal 2 2 2 2 5 2 2 2" xfId="6363"/>
    <cellStyle name="Normal 2 2 2 2 5 2 3" xfId="1155"/>
    <cellStyle name="Normal 2 2 2 2 5 2 3 2" xfId="6763"/>
    <cellStyle name="Normal 2 2 2 2 5 2 4" xfId="1562"/>
    <cellStyle name="Normal 2 2 2 2 5 2 4 2" xfId="7163"/>
    <cellStyle name="Normal 2 2 2 2 5 2 5" xfId="1965"/>
    <cellStyle name="Normal 2 2 2 2 5 2 5 2" xfId="7559"/>
    <cellStyle name="Normal 2 2 2 2 5 2 6" xfId="2371"/>
    <cellStyle name="Normal 2 2 2 2 5 2 6 2" xfId="7957"/>
    <cellStyle name="Normal 2 2 2 2 5 2 7" xfId="2770"/>
    <cellStyle name="Normal 2 2 2 2 5 2 7 2" xfId="8350"/>
    <cellStyle name="Normal 2 2 2 2 5 2 8" xfId="4445"/>
    <cellStyle name="Normal 2 2 2 2 5 2 8 2" xfId="9905"/>
    <cellStyle name="Normal 2 2 2 2 5 2 9" xfId="4508"/>
    <cellStyle name="Normal 2 2 2 2 5 2 9 2" xfId="9963"/>
    <cellStyle name="Normal 2 2 2 2 5 3" xfId="399"/>
    <cellStyle name="Normal 2 2 2 2 5 3 10" xfId="4451"/>
    <cellStyle name="Normal 2 2 2 2 5 3 10 2" xfId="9909"/>
    <cellStyle name="Normal 2 2 2 2 5 3 11" xfId="5351"/>
    <cellStyle name="Normal 2 2 2 2 5 3 11 2" xfId="10718"/>
    <cellStyle name="Normal 2 2 2 2 5 3 12" xfId="5572"/>
    <cellStyle name="Normal 2 2 2 2 5 3 12 2" xfId="10925"/>
    <cellStyle name="Normal 2 2 2 2 5 3 13" xfId="6042"/>
    <cellStyle name="Normal 2 2 2 2 5 3 2" xfId="882"/>
    <cellStyle name="Normal 2 2 2 2 5 3 2 2" xfId="6494"/>
    <cellStyle name="Normal 2 2 2 2 5 3 3" xfId="1287"/>
    <cellStyle name="Normal 2 2 2 2 5 3 3 2" xfId="6894"/>
    <cellStyle name="Normal 2 2 2 2 5 3 4" xfId="1694"/>
    <cellStyle name="Normal 2 2 2 2 5 3 4 2" xfId="7294"/>
    <cellStyle name="Normal 2 2 2 2 5 3 5" xfId="2097"/>
    <cellStyle name="Normal 2 2 2 2 5 3 5 2" xfId="7690"/>
    <cellStyle name="Normal 2 2 2 2 5 3 6" xfId="2503"/>
    <cellStyle name="Normal 2 2 2 2 5 3 6 2" xfId="8087"/>
    <cellStyle name="Normal 2 2 2 2 5 3 7" xfId="2901"/>
    <cellStyle name="Normal 2 2 2 2 5 3 7 2" xfId="8480"/>
    <cellStyle name="Normal 2 2 2 2 5 3 8" xfId="3955"/>
    <cellStyle name="Normal 2 2 2 2 5 3 8 2" xfId="9447"/>
    <cellStyle name="Normal 2 2 2 2 5 3 9" xfId="3166"/>
    <cellStyle name="Normal 2 2 2 2 5 3 9 2" xfId="8711"/>
    <cellStyle name="Normal 2 2 2 2 5 4" xfId="600"/>
    <cellStyle name="Normal 2 2 2 2 5 4 2" xfId="6214"/>
    <cellStyle name="Normal 2 2 2 2 5 5" xfId="1005"/>
    <cellStyle name="Normal 2 2 2 2 5 5 2" xfId="6614"/>
    <cellStyle name="Normal 2 2 2 2 5 6" xfId="1412"/>
    <cellStyle name="Normal 2 2 2 2 5 6 2" xfId="7014"/>
    <cellStyle name="Normal 2 2 2 2 5 7" xfId="1817"/>
    <cellStyle name="Normal 2 2 2 2 5 7 2" xfId="7413"/>
    <cellStyle name="Normal 2 2 2 2 5 8" xfId="2222"/>
    <cellStyle name="Normal 2 2 2 2 5 8 2" xfId="7812"/>
    <cellStyle name="Normal 2 2 2 2 5 9" xfId="2632"/>
    <cellStyle name="Normal 2 2 2 2 5 9 2" xfId="8213"/>
    <cellStyle name="Normal 2 2 2 2 6" xfId="50"/>
    <cellStyle name="Normal 2 2 2 2 6 10" xfId="4571"/>
    <cellStyle name="Normal 2 2 2 2 6 10 2" xfId="10022"/>
    <cellStyle name="Normal 2 2 2 2 6 11" xfId="4566"/>
    <cellStyle name="Normal 2 2 2 2 6 11 2" xfId="10017"/>
    <cellStyle name="Normal 2 2 2 2 6 12" xfId="5336"/>
    <cellStyle name="Normal 2 2 2 2 6 12 2" xfId="10703"/>
    <cellStyle name="Normal 2 2 2 2 6 13" xfId="5562"/>
    <cellStyle name="Normal 2 2 2 2 6 13 2" xfId="10915"/>
    <cellStyle name="Normal 2 2 2 2 6 14" xfId="5693"/>
    <cellStyle name="Normal 2 2 2 2 6 14 2" xfId="11038"/>
    <cellStyle name="Normal 2 2 2 2 6 15" xfId="5732"/>
    <cellStyle name="Normal 2 2 2 2 6 2" xfId="210"/>
    <cellStyle name="Normal 2 2 2 2 6 2 10" xfId="4840"/>
    <cellStyle name="Normal 2 2 2 2 6 2 10 2" xfId="10236"/>
    <cellStyle name="Normal 2 2 2 2 6 2 11" xfId="3400"/>
    <cellStyle name="Normal 2 2 2 2 6 2 11 2" xfId="8926"/>
    <cellStyle name="Normal 2 2 2 2 6 2 12" xfId="3554"/>
    <cellStyle name="Normal 2 2 2 2 6 2 12 2" xfId="9066"/>
    <cellStyle name="Normal 2 2 2 2 6 2 13" xfId="5860"/>
    <cellStyle name="Normal 2 2 2 2 6 2 2" xfId="693"/>
    <cellStyle name="Normal 2 2 2 2 6 2 2 2" xfId="6306"/>
    <cellStyle name="Normal 2 2 2 2 6 2 3" xfId="1098"/>
    <cellStyle name="Normal 2 2 2 2 6 2 3 2" xfId="6706"/>
    <cellStyle name="Normal 2 2 2 2 6 2 4" xfId="1505"/>
    <cellStyle name="Normal 2 2 2 2 6 2 4 2" xfId="7106"/>
    <cellStyle name="Normal 2 2 2 2 6 2 5" xfId="1908"/>
    <cellStyle name="Normal 2 2 2 2 6 2 5 2" xfId="7502"/>
    <cellStyle name="Normal 2 2 2 2 6 2 6" xfId="2314"/>
    <cellStyle name="Normal 2 2 2 2 6 2 6 2" xfId="7900"/>
    <cellStyle name="Normal 2 2 2 2 6 2 7" xfId="2715"/>
    <cellStyle name="Normal 2 2 2 2 6 2 7 2" xfId="8295"/>
    <cellStyle name="Normal 2 2 2 2 6 2 8" xfId="3498"/>
    <cellStyle name="Normal 2 2 2 2 6 2 8 2" xfId="9013"/>
    <cellStyle name="Normal 2 2 2 2 6 2 9" xfId="4221"/>
    <cellStyle name="Normal 2 2 2 2 6 2 9 2" xfId="9693"/>
    <cellStyle name="Normal 2 2 2 2 6 3" xfId="342"/>
    <cellStyle name="Normal 2 2 2 2 6 3 10" xfId="5222"/>
    <cellStyle name="Normal 2 2 2 2 6 3 10 2" xfId="10595"/>
    <cellStyle name="Normal 2 2 2 2 6 3 11" xfId="5474"/>
    <cellStyle name="Normal 2 2 2 2 6 3 11 2" xfId="10832"/>
    <cellStyle name="Normal 2 2 2 2 6 3 12" xfId="5639"/>
    <cellStyle name="Normal 2 2 2 2 6 3 12 2" xfId="10986"/>
    <cellStyle name="Normal 2 2 2 2 6 3 13" xfId="5987"/>
    <cellStyle name="Normal 2 2 2 2 6 3 2" xfId="825"/>
    <cellStyle name="Normal 2 2 2 2 6 3 2 2" xfId="6437"/>
    <cellStyle name="Normal 2 2 2 2 6 3 3" xfId="1230"/>
    <cellStyle name="Normal 2 2 2 2 6 3 3 2" xfId="6837"/>
    <cellStyle name="Normal 2 2 2 2 6 3 4" xfId="1637"/>
    <cellStyle name="Normal 2 2 2 2 6 3 4 2" xfId="7237"/>
    <cellStyle name="Normal 2 2 2 2 6 3 5" xfId="2040"/>
    <cellStyle name="Normal 2 2 2 2 6 3 5 2" xfId="7633"/>
    <cellStyle name="Normal 2 2 2 2 6 3 6" xfId="2446"/>
    <cellStyle name="Normal 2 2 2 2 6 3 6 2" xfId="8030"/>
    <cellStyle name="Normal 2 2 2 2 6 3 7" xfId="2844"/>
    <cellStyle name="Normal 2 2 2 2 6 3 7 2" xfId="8423"/>
    <cellStyle name="Normal 2 2 2 2 6 3 8" xfId="4419"/>
    <cellStyle name="Normal 2 2 2 2 6 3 8 2" xfId="9881"/>
    <cellStyle name="Normal 2 2 2 2 6 3 9" xfId="4110"/>
    <cellStyle name="Normal 2 2 2 2 6 3 9 2" xfId="9594"/>
    <cellStyle name="Normal 2 2 2 2 6 4" xfId="533"/>
    <cellStyle name="Normal 2 2 2 2 6 4 2" xfId="6152"/>
    <cellStyle name="Normal 2 2 2 2 6 5" xfId="659"/>
    <cellStyle name="Normal 2 2 2 2 6 5 2" xfId="6272"/>
    <cellStyle name="Normal 2 2 2 2 6 6" xfId="1064"/>
    <cellStyle name="Normal 2 2 2 2 6 6 2" xfId="6672"/>
    <cellStyle name="Normal 2 2 2 2 6 7" xfId="1471"/>
    <cellStyle name="Normal 2 2 2 2 6 7 2" xfId="7072"/>
    <cellStyle name="Normal 2 2 2 2 6 8" xfId="1864"/>
    <cellStyle name="Normal 2 2 2 2 6 8 2" xfId="7459"/>
    <cellStyle name="Normal 2 2 2 2 6 9" xfId="2436"/>
    <cellStyle name="Normal 2 2 2 2 6 9 2" xfId="8020"/>
    <cellStyle name="Normal 2 2 2 2 7" xfId="154"/>
    <cellStyle name="Normal 2 2 2 2 7 10" xfId="3755"/>
    <cellStyle name="Normal 2 2 2 2 7 10 2" xfId="9257"/>
    <cellStyle name="Normal 2 2 2 2 7 11" xfId="3526"/>
    <cellStyle name="Normal 2 2 2 2 7 11 2" xfId="9039"/>
    <cellStyle name="Normal 2 2 2 2 7 12" xfId="3382"/>
    <cellStyle name="Normal 2 2 2 2 7 12 2" xfId="8909"/>
    <cellStyle name="Normal 2 2 2 2 7 13" xfId="4573"/>
    <cellStyle name="Normal 2 2 2 2 7 13 2" xfId="10024"/>
    <cellStyle name="Normal 2 2 2 2 7 14" xfId="4261"/>
    <cellStyle name="Normal 2 2 2 2 7 14 2" xfId="9731"/>
    <cellStyle name="Normal 2 2 2 2 7 15" xfId="5817"/>
    <cellStyle name="Normal 2 2 2 2 7 2" xfId="297"/>
    <cellStyle name="Normal 2 2 2 2 7 2 10" xfId="5258"/>
    <cellStyle name="Normal 2 2 2 2 7 2 10 2" xfId="10629"/>
    <cellStyle name="Normal 2 2 2 2 7 2 11" xfId="5499"/>
    <cellStyle name="Normal 2 2 2 2 7 2 11 2" xfId="10856"/>
    <cellStyle name="Normal 2 2 2 2 7 2 12" xfId="5655"/>
    <cellStyle name="Normal 2 2 2 2 7 2 12 2" xfId="11001"/>
    <cellStyle name="Normal 2 2 2 2 7 2 13" xfId="5945"/>
    <cellStyle name="Normal 2 2 2 2 7 2 2" xfId="780"/>
    <cellStyle name="Normal 2 2 2 2 7 2 2 2" xfId="6393"/>
    <cellStyle name="Normal 2 2 2 2 7 2 3" xfId="1185"/>
    <cellStyle name="Normal 2 2 2 2 7 2 3 2" xfId="6793"/>
    <cellStyle name="Normal 2 2 2 2 7 2 4" xfId="1592"/>
    <cellStyle name="Normal 2 2 2 2 7 2 4 2" xfId="7193"/>
    <cellStyle name="Normal 2 2 2 2 7 2 5" xfId="1995"/>
    <cellStyle name="Normal 2 2 2 2 7 2 5 2" xfId="7589"/>
    <cellStyle name="Normal 2 2 2 2 7 2 6" xfId="2401"/>
    <cellStyle name="Normal 2 2 2 2 7 2 6 2" xfId="7987"/>
    <cellStyle name="Normal 2 2 2 2 7 2 7" xfId="2800"/>
    <cellStyle name="Normal 2 2 2 2 7 2 7 2" xfId="8380"/>
    <cellStyle name="Normal 2 2 2 2 7 2 8" xfId="4461"/>
    <cellStyle name="Normal 2 2 2 2 7 2 8 2" xfId="9918"/>
    <cellStyle name="Normal 2 2 2 2 7 2 9" xfId="3411"/>
    <cellStyle name="Normal 2 2 2 2 7 2 9 2" xfId="8937"/>
    <cellStyle name="Normal 2 2 2 2 7 3" xfId="429"/>
    <cellStyle name="Normal 2 2 2 2 7 3 10" xfId="4452"/>
    <cellStyle name="Normal 2 2 2 2 7 3 10 2" xfId="9910"/>
    <cellStyle name="Normal 2 2 2 2 7 3 11" xfId="5114"/>
    <cellStyle name="Normal 2 2 2 2 7 3 11 2" xfId="10491"/>
    <cellStyle name="Normal 2 2 2 2 7 3 12" xfId="5400"/>
    <cellStyle name="Normal 2 2 2 2 7 3 12 2" xfId="10761"/>
    <cellStyle name="Normal 2 2 2 2 7 3 13" xfId="6072"/>
    <cellStyle name="Normal 2 2 2 2 7 3 2" xfId="912"/>
    <cellStyle name="Normal 2 2 2 2 7 3 2 2" xfId="6524"/>
    <cellStyle name="Normal 2 2 2 2 7 3 3" xfId="1317"/>
    <cellStyle name="Normal 2 2 2 2 7 3 3 2" xfId="6924"/>
    <cellStyle name="Normal 2 2 2 2 7 3 4" xfId="1724"/>
    <cellStyle name="Normal 2 2 2 2 7 3 4 2" xfId="7324"/>
    <cellStyle name="Normal 2 2 2 2 7 3 5" xfId="2127"/>
    <cellStyle name="Normal 2 2 2 2 7 3 5 2" xfId="7720"/>
    <cellStyle name="Normal 2 2 2 2 7 3 6" xfId="2533"/>
    <cellStyle name="Normal 2 2 2 2 7 3 6 2" xfId="8117"/>
    <cellStyle name="Normal 2 2 2 2 7 3 7" xfId="2931"/>
    <cellStyle name="Normal 2 2 2 2 7 3 7 2" xfId="8510"/>
    <cellStyle name="Normal 2 2 2 2 7 3 8" xfId="3942"/>
    <cellStyle name="Normal 2 2 2 2 7 3 8 2" xfId="9435"/>
    <cellStyle name="Normal 2 2 2 2 7 3 9" xfId="4579"/>
    <cellStyle name="Normal 2 2 2 2 7 3 9 2" xfId="10030"/>
    <cellStyle name="Normal 2 2 2 2 7 4" xfId="637"/>
    <cellStyle name="Normal 2 2 2 2 7 4 2" xfId="6251"/>
    <cellStyle name="Normal 2 2 2 2 7 5" xfId="1042"/>
    <cellStyle name="Normal 2 2 2 2 7 5 2" xfId="6651"/>
    <cellStyle name="Normal 2 2 2 2 7 6" xfId="1449"/>
    <cellStyle name="Normal 2 2 2 2 7 6 2" xfId="7051"/>
    <cellStyle name="Normal 2 2 2 2 7 7" xfId="1853"/>
    <cellStyle name="Normal 2 2 2 2 7 7 2" xfId="7449"/>
    <cellStyle name="Normal 2 2 2 2 7 8" xfId="2258"/>
    <cellStyle name="Normal 2 2 2 2 7 8 2" xfId="7846"/>
    <cellStyle name="Normal 2 2 2 2 7 9" xfId="2666"/>
    <cellStyle name="Normal 2 2 2 2 7 9 2" xfId="8247"/>
    <cellStyle name="Normal 2 2 2 2 8" xfId="163"/>
    <cellStyle name="Normal 2 2 2 2 8 10" xfId="4173"/>
    <cellStyle name="Normal 2 2 2 2 8 10 2" xfId="9649"/>
    <cellStyle name="Normal 2 2 2 2 8 11" xfId="3468"/>
    <cellStyle name="Normal 2 2 2 2 8 11 2" xfId="8986"/>
    <cellStyle name="Normal 2 2 2 2 8 12" xfId="4074"/>
    <cellStyle name="Normal 2 2 2 2 8 12 2" xfId="9561"/>
    <cellStyle name="Normal 2 2 2 2 8 13" xfId="5196"/>
    <cellStyle name="Normal 2 2 2 2 8 13 2" xfId="10570"/>
    <cellStyle name="Normal 2 2 2 2 8 14" xfId="5459"/>
    <cellStyle name="Normal 2 2 2 2 8 14 2" xfId="10818"/>
    <cellStyle name="Normal 2 2 2 2 8 15" xfId="5824"/>
    <cellStyle name="Normal 2 2 2 2 8 2" xfId="305"/>
    <cellStyle name="Normal 2 2 2 2 8 2 10" xfId="4966"/>
    <cellStyle name="Normal 2 2 2 2 8 2 10 2" xfId="10355"/>
    <cellStyle name="Normal 2 2 2 2 8 2 11" xfId="3753"/>
    <cellStyle name="Normal 2 2 2 2 8 2 11 2" xfId="9255"/>
    <cellStyle name="Normal 2 2 2 2 8 2 12" xfId="4106"/>
    <cellStyle name="Normal 2 2 2 2 8 2 12 2" xfId="9590"/>
    <cellStyle name="Normal 2 2 2 2 8 2 13" xfId="5952"/>
    <cellStyle name="Normal 2 2 2 2 8 2 2" xfId="788"/>
    <cellStyle name="Normal 2 2 2 2 8 2 2 2" xfId="6400"/>
    <cellStyle name="Normal 2 2 2 2 8 2 3" xfId="1193"/>
    <cellStyle name="Normal 2 2 2 2 8 2 3 2" xfId="6800"/>
    <cellStyle name="Normal 2 2 2 2 8 2 4" xfId="1600"/>
    <cellStyle name="Normal 2 2 2 2 8 2 4 2" xfId="7200"/>
    <cellStyle name="Normal 2 2 2 2 8 2 5" xfId="2003"/>
    <cellStyle name="Normal 2 2 2 2 8 2 5 2" xfId="7596"/>
    <cellStyle name="Normal 2 2 2 2 8 2 6" xfId="2409"/>
    <cellStyle name="Normal 2 2 2 2 8 2 6 2" xfId="7994"/>
    <cellStyle name="Normal 2 2 2 2 8 2 7" xfId="2808"/>
    <cellStyle name="Normal 2 2 2 2 8 2 7 2" xfId="8387"/>
    <cellStyle name="Normal 2 2 2 2 8 2 8" xfId="3416"/>
    <cellStyle name="Normal 2 2 2 2 8 2 8 2" xfId="8941"/>
    <cellStyle name="Normal 2 2 2 2 8 2 9" xfId="4992"/>
    <cellStyle name="Normal 2 2 2 2 8 2 9 2" xfId="10379"/>
    <cellStyle name="Normal 2 2 2 2 8 3" xfId="437"/>
    <cellStyle name="Normal 2 2 2 2 8 3 10" xfId="5148"/>
    <cellStyle name="Normal 2 2 2 2 8 3 10 2" xfId="10524"/>
    <cellStyle name="Normal 2 2 2 2 8 3 11" xfId="5425"/>
    <cellStyle name="Normal 2 2 2 2 8 3 11 2" xfId="10785"/>
    <cellStyle name="Normal 2 2 2 2 8 3 12" xfId="5612"/>
    <cellStyle name="Normal 2 2 2 2 8 3 12 2" xfId="10960"/>
    <cellStyle name="Normal 2 2 2 2 8 3 13" xfId="6079"/>
    <cellStyle name="Normal 2 2 2 2 8 3 2" xfId="920"/>
    <cellStyle name="Normal 2 2 2 2 8 3 2 2" xfId="6532"/>
    <cellStyle name="Normal 2 2 2 2 8 3 3" xfId="1325"/>
    <cellStyle name="Normal 2 2 2 2 8 3 3 2" xfId="6932"/>
    <cellStyle name="Normal 2 2 2 2 8 3 4" xfId="1732"/>
    <cellStyle name="Normal 2 2 2 2 8 3 4 2" xfId="7332"/>
    <cellStyle name="Normal 2 2 2 2 8 3 5" xfId="2135"/>
    <cellStyle name="Normal 2 2 2 2 8 3 5 2" xfId="7728"/>
    <cellStyle name="Normal 2 2 2 2 8 3 6" xfId="2541"/>
    <cellStyle name="Normal 2 2 2 2 8 3 6 2" xfId="8125"/>
    <cellStyle name="Normal 2 2 2 2 8 3 7" xfId="2939"/>
    <cellStyle name="Normal 2 2 2 2 8 3 7 2" xfId="8518"/>
    <cellStyle name="Normal 2 2 2 2 8 3 8" xfId="4325"/>
    <cellStyle name="Normal 2 2 2 2 8 3 8 2" xfId="9792"/>
    <cellStyle name="Normal 2 2 2 2 8 3 9" xfId="3229"/>
    <cellStyle name="Normal 2 2 2 2 8 3 9 2" xfId="8766"/>
    <cellStyle name="Normal 2 2 2 2 8 4" xfId="646"/>
    <cellStyle name="Normal 2 2 2 2 8 4 2" xfId="6259"/>
    <cellStyle name="Normal 2 2 2 2 8 5" xfId="1051"/>
    <cellStyle name="Normal 2 2 2 2 8 5 2" xfId="6659"/>
    <cellStyle name="Normal 2 2 2 2 8 6" xfId="1458"/>
    <cellStyle name="Normal 2 2 2 2 8 6 2" xfId="7059"/>
    <cellStyle name="Normal 2 2 2 2 8 7" xfId="1862"/>
    <cellStyle name="Normal 2 2 2 2 8 7 2" xfId="7457"/>
    <cellStyle name="Normal 2 2 2 2 8 8" xfId="2267"/>
    <cellStyle name="Normal 2 2 2 2 8 8 2" xfId="7853"/>
    <cellStyle name="Normal 2 2 2 2 8 9" xfId="2674"/>
    <cellStyle name="Normal 2 2 2 2 8 9 2" xfId="8254"/>
    <cellStyle name="Normal 2 2 2 2 9" xfId="124"/>
    <cellStyle name="Normal 2 2 2 2 9 10" xfId="3772"/>
    <cellStyle name="Normal 2 2 2 2 9 10 2" xfId="9274"/>
    <cellStyle name="Normal 2 2 2 2 9 11" xfId="3914"/>
    <cellStyle name="Normal 2 2 2 2 9 11 2" xfId="9408"/>
    <cellStyle name="Normal 2 2 2 2 9 12" xfId="3602"/>
    <cellStyle name="Normal 2 2 2 2 9 12 2" xfId="9111"/>
    <cellStyle name="Normal 2 2 2 2 9 13" xfId="3922"/>
    <cellStyle name="Normal 2 2 2 2 9 13 2" xfId="9415"/>
    <cellStyle name="Normal 2 2 2 2 9 14" xfId="3970"/>
    <cellStyle name="Normal 2 2 2 2 9 14 2" xfId="9462"/>
    <cellStyle name="Normal 2 2 2 2 9 15" xfId="5792"/>
    <cellStyle name="Normal 2 2 2 2 9 2" xfId="272"/>
    <cellStyle name="Normal 2 2 2 2 9 2 10" xfId="5182"/>
    <cellStyle name="Normal 2 2 2 2 9 2 10 2" xfId="10556"/>
    <cellStyle name="Normal 2 2 2 2 9 2 11" xfId="5449"/>
    <cellStyle name="Normal 2 2 2 2 9 2 11 2" xfId="10808"/>
    <cellStyle name="Normal 2 2 2 2 9 2 12" xfId="5625"/>
    <cellStyle name="Normal 2 2 2 2 9 2 12 2" xfId="10973"/>
    <cellStyle name="Normal 2 2 2 2 9 2 13" xfId="5920"/>
    <cellStyle name="Normal 2 2 2 2 9 2 2" xfId="755"/>
    <cellStyle name="Normal 2 2 2 2 9 2 2 2" xfId="6368"/>
    <cellStyle name="Normal 2 2 2 2 9 2 3" xfId="1160"/>
    <cellStyle name="Normal 2 2 2 2 9 2 3 2" xfId="6768"/>
    <cellStyle name="Normal 2 2 2 2 9 2 4" xfId="1567"/>
    <cellStyle name="Normal 2 2 2 2 9 2 4 2" xfId="7168"/>
    <cellStyle name="Normal 2 2 2 2 9 2 5" xfId="1970"/>
    <cellStyle name="Normal 2 2 2 2 9 2 5 2" xfId="7564"/>
    <cellStyle name="Normal 2 2 2 2 9 2 6" xfId="2376"/>
    <cellStyle name="Normal 2 2 2 2 9 2 6 2" xfId="7962"/>
    <cellStyle name="Normal 2 2 2 2 9 2 7" xfId="2775"/>
    <cellStyle name="Normal 2 2 2 2 9 2 7 2" xfId="8355"/>
    <cellStyle name="Normal 2 2 2 2 9 2 8" xfId="4370"/>
    <cellStyle name="Normal 2 2 2 2 9 2 8 2" xfId="9835"/>
    <cellStyle name="Normal 2 2 2 2 9 2 9" xfId="4518"/>
    <cellStyle name="Normal 2 2 2 2 9 2 9 2" xfId="9971"/>
    <cellStyle name="Normal 2 2 2 2 9 3" xfId="404"/>
    <cellStyle name="Normal 2 2 2 2 9 3 10" xfId="4988"/>
    <cellStyle name="Normal 2 2 2 2 9 3 10 2" xfId="10376"/>
    <cellStyle name="Normal 2 2 2 2 9 3 11" xfId="2981"/>
    <cellStyle name="Normal 2 2 2 2 9 3 11 2" xfId="8559"/>
    <cellStyle name="Normal 2 2 2 2 9 3 12" xfId="3795"/>
    <cellStyle name="Normal 2 2 2 2 9 3 12 2" xfId="9296"/>
    <cellStyle name="Normal 2 2 2 2 9 3 13" xfId="6047"/>
    <cellStyle name="Normal 2 2 2 2 9 3 2" xfId="887"/>
    <cellStyle name="Normal 2 2 2 2 9 3 2 2" xfId="6499"/>
    <cellStyle name="Normal 2 2 2 2 9 3 3" xfId="1292"/>
    <cellStyle name="Normal 2 2 2 2 9 3 3 2" xfId="6899"/>
    <cellStyle name="Normal 2 2 2 2 9 3 4" xfId="1699"/>
    <cellStyle name="Normal 2 2 2 2 9 3 4 2" xfId="7299"/>
    <cellStyle name="Normal 2 2 2 2 9 3 5" xfId="2102"/>
    <cellStyle name="Normal 2 2 2 2 9 3 5 2" xfId="7695"/>
    <cellStyle name="Normal 2 2 2 2 9 3 6" xfId="2508"/>
    <cellStyle name="Normal 2 2 2 2 9 3 6 2" xfId="8092"/>
    <cellStyle name="Normal 2 2 2 2 9 3 7" xfId="2906"/>
    <cellStyle name="Normal 2 2 2 2 9 3 7 2" xfId="8485"/>
    <cellStyle name="Normal 2 2 2 2 9 3 8" xfId="3848"/>
    <cellStyle name="Normal 2 2 2 2 9 3 8 2" xfId="9346"/>
    <cellStyle name="Normal 2 2 2 2 9 3 9" xfId="3594"/>
    <cellStyle name="Normal 2 2 2 2 9 3 9 2" xfId="9103"/>
    <cellStyle name="Normal 2 2 2 2 9 4" xfId="607"/>
    <cellStyle name="Normal 2 2 2 2 9 4 2" xfId="6221"/>
    <cellStyle name="Normal 2 2 2 2 9 5" xfId="1012"/>
    <cellStyle name="Normal 2 2 2 2 9 5 2" xfId="6621"/>
    <cellStyle name="Normal 2 2 2 2 9 6" xfId="1419"/>
    <cellStyle name="Normal 2 2 2 2 9 6 2" xfId="7021"/>
    <cellStyle name="Normal 2 2 2 2 9 7" xfId="1824"/>
    <cellStyle name="Normal 2 2 2 2 9 7 2" xfId="7420"/>
    <cellStyle name="Normal 2 2 2 2 9 8" xfId="2229"/>
    <cellStyle name="Normal 2 2 2 2 9 8 2" xfId="7819"/>
    <cellStyle name="Normal 2 2 2 2 9 9" xfId="2638"/>
    <cellStyle name="Normal 2 2 2 2 9 9 2" xfId="8219"/>
    <cellStyle name="Normal 2 2 2 20" xfId="3020"/>
    <cellStyle name="Normal 2 2 2 20 2" xfId="8581"/>
    <cellStyle name="Normal 2 2 2 21" xfId="4670"/>
    <cellStyle name="Normal 2 2 2 21 2" xfId="10083"/>
    <cellStyle name="Normal 2 2 2 22" xfId="3335"/>
    <cellStyle name="Normal 2 2 2 23" xfId="3180"/>
    <cellStyle name="Normal 2 2 2 24" xfId="4469"/>
    <cellStyle name="Normal 2 2 2 25" xfId="5271"/>
    <cellStyle name="Normal 2 2 2 26" xfId="5511"/>
    <cellStyle name="Normal 2 2 2 27" xfId="5745"/>
    <cellStyle name="Normal 2 2 2 3" xfId="67"/>
    <cellStyle name="Normal 2 2 2 4" xfId="51"/>
    <cellStyle name="Normal 2 2 2 5" xfId="116"/>
    <cellStyle name="Normal 2 2 2 6" xfId="63"/>
    <cellStyle name="Normal 2 2 2 7" xfId="153"/>
    <cellStyle name="Normal 2 2 2 8" xfId="169"/>
    <cellStyle name="Normal 2 2 2 9" xfId="179"/>
    <cellStyle name="Normal 2 2 20" xfId="1825"/>
    <cellStyle name="Normal 2 2 20 2" xfId="7421"/>
    <cellStyle name="Normal 2 2 21" xfId="2239"/>
    <cellStyle name="Normal 2 2 21 2" xfId="3011"/>
    <cellStyle name="Normal 2 2 21 3" xfId="3514"/>
    <cellStyle name="Normal 2 2 21 4" xfId="4229"/>
    <cellStyle name="Normal 2 2 21 5" xfId="3222"/>
    <cellStyle name="Normal 2 2 21 6" xfId="3067"/>
    <cellStyle name="Normal 2 2 21 7" xfId="3186"/>
    <cellStyle name="Normal 2 2 21 8" xfId="7828"/>
    <cellStyle name="Normal 2 2 22" xfId="3029"/>
    <cellStyle name="Normal 2 2 23" xfId="2990"/>
    <cellStyle name="Normal 2 2 24" xfId="3017"/>
    <cellStyle name="Normal 2 2 25" xfId="4613"/>
    <cellStyle name="Normal 2 2 26" xfId="4191"/>
    <cellStyle name="Normal 2 2 26 2" xfId="9666"/>
    <cellStyle name="Normal 2 2 27" xfId="3603"/>
    <cellStyle name="Normal 2 2 27 2" xfId="9112"/>
    <cellStyle name="Normal 2 2 28" xfId="1822"/>
    <cellStyle name="Normal 2 2 28 2" xfId="7418"/>
    <cellStyle name="Normal 2 2 29" xfId="5125"/>
    <cellStyle name="Normal 2 2 29 2" xfId="10501"/>
    <cellStyle name="Normal 2 2 3" xfId="82"/>
    <cellStyle name="Normal 2 2 3 10" xfId="3986"/>
    <cellStyle name="Normal 2 2 3 10 2" xfId="9478"/>
    <cellStyle name="Normal 2 2 3 11" xfId="3251"/>
    <cellStyle name="Normal 2 2 3 11 2" xfId="8788"/>
    <cellStyle name="Normal 2 2 3 12" xfId="4522"/>
    <cellStyle name="Normal 2 2 3 12 2" xfId="9975"/>
    <cellStyle name="Normal 2 2 3 13" xfId="5358"/>
    <cellStyle name="Normal 2 2 3 13 2" xfId="10724"/>
    <cellStyle name="Normal 2 2 3 14" xfId="5576"/>
    <cellStyle name="Normal 2 2 3 14 2" xfId="10929"/>
    <cellStyle name="Normal 2 2 3 15" xfId="5755"/>
    <cellStyle name="Normal 2 2 3 2" xfId="234"/>
    <cellStyle name="Normal 2 2 3 2 10" xfId="4250"/>
    <cellStyle name="Normal 2 2 3 2 10 2" xfId="9720"/>
    <cellStyle name="Normal 2 2 3 2 11" xfId="5084"/>
    <cellStyle name="Normal 2 2 3 2 11 2" xfId="10464"/>
    <cellStyle name="Normal 2 2 3 2 12" xfId="3345"/>
    <cellStyle name="Normal 2 2 3 2 12 2" xfId="8875"/>
    <cellStyle name="Normal 2 2 3 2 13" xfId="5883"/>
    <cellStyle name="Normal 2 2 3 2 2" xfId="717"/>
    <cellStyle name="Normal 2 2 3 2 2 2" xfId="6330"/>
    <cellStyle name="Normal 2 2 3 2 3" xfId="1122"/>
    <cellStyle name="Normal 2 2 3 2 3 2" xfId="6730"/>
    <cellStyle name="Normal 2 2 3 2 4" xfId="1529"/>
    <cellStyle name="Normal 2 2 3 2 4 2" xfId="7130"/>
    <cellStyle name="Normal 2 2 3 2 5" xfId="1932"/>
    <cellStyle name="Normal 2 2 3 2 5 2" xfId="7526"/>
    <cellStyle name="Normal 2 2 3 2 6" xfId="2338"/>
    <cellStyle name="Normal 2 2 3 2 6 2" xfId="7924"/>
    <cellStyle name="Normal 2 2 3 2 7" xfId="2738"/>
    <cellStyle name="Normal 2 2 3 2 7 2" xfId="8318"/>
    <cellStyle name="Normal 2 2 3 2 8" xfId="3929"/>
    <cellStyle name="Normal 2 2 3 2 8 2" xfId="9422"/>
    <cellStyle name="Normal 2 2 3 2 9" xfId="3893"/>
    <cellStyle name="Normal 2 2 3 2 9 2" xfId="9389"/>
    <cellStyle name="Normal 2 2 3 3" xfId="366"/>
    <cellStyle name="Normal 2 2 3 3 10" xfId="3833"/>
    <cellStyle name="Normal 2 2 3 3 10 2" xfId="9331"/>
    <cellStyle name="Normal 2 2 3 3 11" xfId="5239"/>
    <cellStyle name="Normal 2 2 3 3 11 2" xfId="10612"/>
    <cellStyle name="Normal 2 2 3 3 12" xfId="5485"/>
    <cellStyle name="Normal 2 2 3 3 12 2" xfId="10843"/>
    <cellStyle name="Normal 2 2 3 3 13" xfId="6010"/>
    <cellStyle name="Normal 2 2 3 3 2" xfId="849"/>
    <cellStyle name="Normal 2 2 3 3 2 2" xfId="6461"/>
    <cellStyle name="Normal 2 2 3 3 3" xfId="1254"/>
    <cellStyle name="Normal 2 2 3 3 3 2" xfId="6861"/>
    <cellStyle name="Normal 2 2 3 3 4" xfId="1661"/>
    <cellStyle name="Normal 2 2 3 3 4 2" xfId="7261"/>
    <cellStyle name="Normal 2 2 3 3 5" xfId="2064"/>
    <cellStyle name="Normal 2 2 3 3 5 2" xfId="7657"/>
    <cellStyle name="Normal 2 2 3 3 6" xfId="2470"/>
    <cellStyle name="Normal 2 2 3 3 6 2" xfId="8054"/>
    <cellStyle name="Normal 2 2 3 3 7" xfId="2868"/>
    <cellStyle name="Normal 2 2 3 3 7 2" xfId="8447"/>
    <cellStyle name="Normal 2 2 3 3 8" xfId="3106"/>
    <cellStyle name="Normal 2 2 3 3 8 2" xfId="8653"/>
    <cellStyle name="Normal 2 2 3 3 9" xfId="4737"/>
    <cellStyle name="Normal 2 2 3 3 9 2" xfId="10135"/>
    <cellStyle name="Normal 2 2 3 4" xfId="565"/>
    <cellStyle name="Normal 2 2 3 4 2" xfId="6181"/>
    <cellStyle name="Normal 2 2 3 5" xfId="970"/>
    <cellStyle name="Normal 2 2 3 5 2" xfId="6580"/>
    <cellStyle name="Normal 2 2 3 6" xfId="1377"/>
    <cellStyle name="Normal 2 2 3 6 2" xfId="6981"/>
    <cellStyle name="Normal 2 2 3 7" xfId="1783"/>
    <cellStyle name="Normal 2 2 3 7 2" xfId="7380"/>
    <cellStyle name="Normal 2 2 3 8" xfId="2188"/>
    <cellStyle name="Normal 2 2 3 8 2" xfId="7779"/>
    <cellStyle name="Normal 2 2 3 9" xfId="2598"/>
    <cellStyle name="Normal 2 2 3 9 2" xfId="8180"/>
    <cellStyle name="Normal 2 2 30" xfId="5407"/>
    <cellStyle name="Normal 2 2 30 2" xfId="10767"/>
    <cellStyle name="Normal 2 2 4" xfId="93"/>
    <cellStyle name="Normal 2 2 4 10" xfId="3471"/>
    <cellStyle name="Normal 2 2 4 10 2" xfId="8989"/>
    <cellStyle name="Normal 2 2 4 11" xfId="5032"/>
    <cellStyle name="Normal 2 2 4 11 2" xfId="10417"/>
    <cellStyle name="Normal 2 2 4 12" xfId="3870"/>
    <cellStyle name="Normal 2 2 4 12 2" xfId="9368"/>
    <cellStyle name="Normal 2 2 4 13" xfId="5204"/>
    <cellStyle name="Normal 2 2 4 13 2" xfId="10578"/>
    <cellStyle name="Normal 2 2 4 14" xfId="5462"/>
    <cellStyle name="Normal 2 2 4 14 2" xfId="10821"/>
    <cellStyle name="Normal 2 2 4 15" xfId="5765"/>
    <cellStyle name="Normal 2 2 4 2" xfId="244"/>
    <cellStyle name="Normal 2 2 4 2 10" xfId="4047"/>
    <cellStyle name="Normal 2 2 4 2 10 2" xfId="9535"/>
    <cellStyle name="Normal 2 2 4 2 11" xfId="3372"/>
    <cellStyle name="Normal 2 2 4 2 11 2" xfId="8900"/>
    <cellStyle name="Normal 2 2 4 2 12" xfId="3404"/>
    <cellStyle name="Normal 2 2 4 2 12 2" xfId="8930"/>
    <cellStyle name="Normal 2 2 4 2 13" xfId="5893"/>
    <cellStyle name="Normal 2 2 4 2 2" xfId="727"/>
    <cellStyle name="Normal 2 2 4 2 2 2" xfId="6340"/>
    <cellStyle name="Normal 2 2 4 2 3" xfId="1132"/>
    <cellStyle name="Normal 2 2 4 2 3 2" xfId="6740"/>
    <cellStyle name="Normal 2 2 4 2 4" xfId="1539"/>
    <cellStyle name="Normal 2 2 4 2 4 2" xfId="7140"/>
    <cellStyle name="Normal 2 2 4 2 5" xfId="1942"/>
    <cellStyle name="Normal 2 2 4 2 5 2" xfId="7536"/>
    <cellStyle name="Normal 2 2 4 2 6" xfId="2348"/>
    <cellStyle name="Normal 2 2 4 2 6 2" xfId="7934"/>
    <cellStyle name="Normal 2 2 4 2 7" xfId="2748"/>
    <cellStyle name="Normal 2 2 4 2 7 2" xfId="8328"/>
    <cellStyle name="Normal 2 2 4 2 8" xfId="3436"/>
    <cellStyle name="Normal 2 2 4 2 8 2" xfId="8958"/>
    <cellStyle name="Normal 2 2 4 2 9" xfId="3141"/>
    <cellStyle name="Normal 2 2 4 2 9 2" xfId="8687"/>
    <cellStyle name="Normal 2 2 4 3" xfId="376"/>
    <cellStyle name="Normal 2 2 4 3 10" xfId="3326"/>
    <cellStyle name="Normal 2 2 4 3 10 2" xfId="8857"/>
    <cellStyle name="Normal 2 2 4 3 11" xfId="3952"/>
    <cellStyle name="Normal 2 2 4 3 11 2" xfId="9445"/>
    <cellStyle name="Normal 2 2 4 3 12" xfId="5079"/>
    <cellStyle name="Normal 2 2 4 3 12 2" xfId="10459"/>
    <cellStyle name="Normal 2 2 4 3 13" xfId="6020"/>
    <cellStyle name="Normal 2 2 4 3 2" xfId="859"/>
    <cellStyle name="Normal 2 2 4 3 2 2" xfId="6471"/>
    <cellStyle name="Normal 2 2 4 3 3" xfId="1264"/>
    <cellStyle name="Normal 2 2 4 3 3 2" xfId="6871"/>
    <cellStyle name="Normal 2 2 4 3 4" xfId="1671"/>
    <cellStyle name="Normal 2 2 4 3 4 2" xfId="7271"/>
    <cellStyle name="Normal 2 2 4 3 5" xfId="2074"/>
    <cellStyle name="Normal 2 2 4 3 5 2" xfId="7667"/>
    <cellStyle name="Normal 2 2 4 3 6" xfId="2480"/>
    <cellStyle name="Normal 2 2 4 3 6 2" xfId="8064"/>
    <cellStyle name="Normal 2 2 4 3 7" xfId="2878"/>
    <cellStyle name="Normal 2 2 4 3 7 2" xfId="8457"/>
    <cellStyle name="Normal 2 2 4 3 8" xfId="3227"/>
    <cellStyle name="Normal 2 2 4 3 8 2" xfId="8764"/>
    <cellStyle name="Normal 2 2 4 3 9" xfId="3949"/>
    <cellStyle name="Normal 2 2 4 3 9 2" xfId="9442"/>
    <cellStyle name="Normal 2 2 4 4" xfId="576"/>
    <cellStyle name="Normal 2 2 4 4 2" xfId="6191"/>
    <cellStyle name="Normal 2 2 4 5" xfId="981"/>
    <cellStyle name="Normal 2 2 4 5 2" xfId="6591"/>
    <cellStyle name="Normal 2 2 4 6" xfId="1388"/>
    <cellStyle name="Normal 2 2 4 6 2" xfId="6991"/>
    <cellStyle name="Normal 2 2 4 7" xfId="1793"/>
    <cellStyle name="Normal 2 2 4 7 2" xfId="7390"/>
    <cellStyle name="Normal 2 2 4 8" xfId="2198"/>
    <cellStyle name="Normal 2 2 4 8 2" xfId="7789"/>
    <cellStyle name="Normal 2 2 4 9" xfId="2609"/>
    <cellStyle name="Normal 2 2 4 9 2" xfId="8191"/>
    <cellStyle name="Normal 2 2 5" xfId="78"/>
    <cellStyle name="Normal 2 2 5 10" xfId="3477"/>
    <cellStyle name="Normal 2 2 5 10 2" xfId="8995"/>
    <cellStyle name="Normal 2 2 5 11" xfId="5035"/>
    <cellStyle name="Normal 2 2 5 11 2" xfId="10420"/>
    <cellStyle name="Normal 2 2 5 12" xfId="3740"/>
    <cellStyle name="Normal 2 2 5 12 2" xfId="9243"/>
    <cellStyle name="Normal 2 2 5 13" xfId="3497"/>
    <cellStyle name="Normal 2 2 5 13 2" xfId="9012"/>
    <cellStyle name="Normal 2 2 5 14" xfId="5223"/>
    <cellStyle name="Normal 2 2 5 14 2" xfId="10596"/>
    <cellStyle name="Normal 2 2 5 15" xfId="5752"/>
    <cellStyle name="Normal 2 2 5 2" xfId="231"/>
    <cellStyle name="Normal 2 2 5 2 10" xfId="3583"/>
    <cellStyle name="Normal 2 2 5 2 10 2" xfId="9094"/>
    <cellStyle name="Normal 2 2 5 2 11" xfId="4782"/>
    <cellStyle name="Normal 2 2 5 2 11 2" xfId="10179"/>
    <cellStyle name="Normal 2 2 5 2 12" xfId="3407"/>
    <cellStyle name="Normal 2 2 5 2 12 2" xfId="8933"/>
    <cellStyle name="Normal 2 2 5 2 13" xfId="5880"/>
    <cellStyle name="Normal 2 2 5 2 2" xfId="714"/>
    <cellStyle name="Normal 2 2 5 2 2 2" xfId="6327"/>
    <cellStyle name="Normal 2 2 5 2 3" xfId="1119"/>
    <cellStyle name="Normal 2 2 5 2 3 2" xfId="6727"/>
    <cellStyle name="Normal 2 2 5 2 4" xfId="1526"/>
    <cellStyle name="Normal 2 2 5 2 4 2" xfId="7127"/>
    <cellStyle name="Normal 2 2 5 2 5" xfId="1929"/>
    <cellStyle name="Normal 2 2 5 2 5 2" xfId="7523"/>
    <cellStyle name="Normal 2 2 5 2 6" xfId="2335"/>
    <cellStyle name="Normal 2 2 5 2 6 2" xfId="7921"/>
    <cellStyle name="Normal 2 2 5 2 7" xfId="2735"/>
    <cellStyle name="Normal 2 2 5 2 7 2" xfId="8315"/>
    <cellStyle name="Normal 2 2 5 2 8" xfId="3105"/>
    <cellStyle name="Normal 2 2 5 2 8 2" xfId="8652"/>
    <cellStyle name="Normal 2 2 5 2 9" xfId="4736"/>
    <cellStyle name="Normal 2 2 5 2 9 2" xfId="10134"/>
    <cellStyle name="Normal 2 2 5 3" xfId="363"/>
    <cellStyle name="Normal 2 2 5 3 10" xfId="5090"/>
    <cellStyle name="Normal 2 2 5 3 10 2" xfId="10469"/>
    <cellStyle name="Normal 2 2 5 3 11" xfId="3882"/>
    <cellStyle name="Normal 2 2 5 3 11 2" xfId="9379"/>
    <cellStyle name="Normal 2 2 5 3 12" xfId="5028"/>
    <cellStyle name="Normal 2 2 5 3 12 2" xfId="10413"/>
    <cellStyle name="Normal 2 2 5 3 13" xfId="6007"/>
    <cellStyle name="Normal 2 2 5 3 2" xfId="846"/>
    <cellStyle name="Normal 2 2 5 3 2 2" xfId="6458"/>
    <cellStyle name="Normal 2 2 5 3 3" xfId="1251"/>
    <cellStyle name="Normal 2 2 5 3 3 2" xfId="6858"/>
    <cellStyle name="Normal 2 2 5 3 4" xfId="1658"/>
    <cellStyle name="Normal 2 2 5 3 4 2" xfId="7258"/>
    <cellStyle name="Normal 2 2 5 3 5" xfId="2061"/>
    <cellStyle name="Normal 2 2 5 3 5 2" xfId="7654"/>
    <cellStyle name="Normal 2 2 5 3 6" xfId="2467"/>
    <cellStyle name="Normal 2 2 5 3 6 2" xfId="8051"/>
    <cellStyle name="Normal 2 2 5 3 7" xfId="2865"/>
    <cellStyle name="Normal 2 2 5 3 7 2" xfId="8444"/>
    <cellStyle name="Normal 2 2 5 3 8" xfId="4026"/>
    <cellStyle name="Normal 2 2 5 3 8 2" xfId="9515"/>
    <cellStyle name="Normal 2 2 5 3 9" xfId="3619"/>
    <cellStyle name="Normal 2 2 5 3 9 2" xfId="9127"/>
    <cellStyle name="Normal 2 2 5 4" xfId="561"/>
    <cellStyle name="Normal 2 2 5 4 2" xfId="6178"/>
    <cellStyle name="Normal 2 2 5 5" xfId="967"/>
    <cellStyle name="Normal 2 2 5 5 2" xfId="6577"/>
    <cellStyle name="Normal 2 2 5 6" xfId="1373"/>
    <cellStyle name="Normal 2 2 5 6 2" xfId="6978"/>
    <cellStyle name="Normal 2 2 5 7" xfId="1779"/>
    <cellStyle name="Normal 2 2 5 7 2" xfId="7376"/>
    <cellStyle name="Normal 2 2 5 8" xfId="2184"/>
    <cellStyle name="Normal 2 2 5 8 2" xfId="7775"/>
    <cellStyle name="Normal 2 2 5 9" xfId="2594"/>
    <cellStyle name="Normal 2 2 5 9 2" xfId="8176"/>
    <cellStyle name="Normal 2 2 6" xfId="65"/>
    <cellStyle name="Normal 2 2 6 10" xfId="4540"/>
    <cellStyle name="Normal 2 2 6 10 2" xfId="9992"/>
    <cellStyle name="Normal 2 2 6 11" xfId="3691"/>
    <cellStyle name="Normal 2 2 6 11 2" xfId="9195"/>
    <cellStyle name="Normal 2 2 6 12" xfId="5320"/>
    <cellStyle name="Normal 2 2 6 12 2" xfId="10688"/>
    <cellStyle name="Normal 2 2 6 13" xfId="5548"/>
    <cellStyle name="Normal 2 2 6 13 2" xfId="10902"/>
    <cellStyle name="Normal 2 2 6 14" xfId="5684"/>
    <cellStyle name="Normal 2 2 6 14 2" xfId="11029"/>
    <cellStyle name="Normal 2 2 6 15" xfId="5743"/>
    <cellStyle name="Normal 2 2 6 2" xfId="221"/>
    <cellStyle name="Normal 2 2 6 2 10" xfId="4304"/>
    <cellStyle name="Normal 2 2 6 2 10 2" xfId="9771"/>
    <cellStyle name="Normal 2 2 6 2 11" xfId="5301"/>
    <cellStyle name="Normal 2 2 6 2 11 2" xfId="10669"/>
    <cellStyle name="Normal 2 2 6 2 12" xfId="5535"/>
    <cellStyle name="Normal 2 2 6 2 12 2" xfId="10889"/>
    <cellStyle name="Normal 2 2 6 2 13" xfId="5871"/>
    <cellStyle name="Normal 2 2 6 2 2" xfId="704"/>
    <cellStyle name="Normal 2 2 6 2 2 2" xfId="6317"/>
    <cellStyle name="Normal 2 2 6 2 3" xfId="1109"/>
    <cellStyle name="Normal 2 2 6 2 3 2" xfId="6717"/>
    <cellStyle name="Normal 2 2 6 2 4" xfId="1516"/>
    <cellStyle name="Normal 2 2 6 2 4 2" xfId="7117"/>
    <cellStyle name="Normal 2 2 6 2 5" xfId="1919"/>
    <cellStyle name="Normal 2 2 6 2 5 2" xfId="7513"/>
    <cellStyle name="Normal 2 2 6 2 6" xfId="2325"/>
    <cellStyle name="Normal 2 2 6 2 6 2" xfId="7911"/>
    <cellStyle name="Normal 2 2 6 2 7" xfId="2726"/>
    <cellStyle name="Normal 2 2 6 2 7 2" xfId="8306"/>
    <cellStyle name="Normal 2 2 6 2 8" xfId="3303"/>
    <cellStyle name="Normal 2 2 6 2 8 2" xfId="8835"/>
    <cellStyle name="Normal 2 2 6 2 9" xfId="3588"/>
    <cellStyle name="Normal 2 2 6 2 9 2" xfId="9098"/>
    <cellStyle name="Normal 2 2 6 3" xfId="353"/>
    <cellStyle name="Normal 2 2 6 3 10" xfId="4948"/>
    <cellStyle name="Normal 2 2 6 3 10 2" xfId="10339"/>
    <cellStyle name="Normal 2 2 6 3 11" xfId="3735"/>
    <cellStyle name="Normal 2 2 6 3 11 2" xfId="9238"/>
    <cellStyle name="Normal 2 2 6 3 12" xfId="4492"/>
    <cellStyle name="Normal 2 2 6 3 12 2" xfId="9947"/>
    <cellStyle name="Normal 2 2 6 3 13" xfId="5998"/>
    <cellStyle name="Normal 2 2 6 3 2" xfId="836"/>
    <cellStyle name="Normal 2 2 6 3 2 2" xfId="6448"/>
    <cellStyle name="Normal 2 2 6 3 3" xfId="1241"/>
    <cellStyle name="Normal 2 2 6 3 3 2" xfId="6848"/>
    <cellStyle name="Normal 2 2 6 3 4" xfId="1648"/>
    <cellStyle name="Normal 2 2 6 3 4 2" xfId="7248"/>
    <cellStyle name="Normal 2 2 6 3 5" xfId="2051"/>
    <cellStyle name="Normal 2 2 6 3 5 2" xfId="7644"/>
    <cellStyle name="Normal 2 2 6 3 6" xfId="2457"/>
    <cellStyle name="Normal 2 2 6 3 6 2" xfId="8041"/>
    <cellStyle name="Normal 2 2 6 3 7" xfId="2855"/>
    <cellStyle name="Normal 2 2 6 3 7 2" xfId="8434"/>
    <cellStyle name="Normal 2 2 6 3 8" xfId="4225"/>
    <cellStyle name="Normal 2 2 6 3 8 2" xfId="9697"/>
    <cellStyle name="Normal 2 2 6 3 9" xfId="4120"/>
    <cellStyle name="Normal 2 2 6 3 9 2" xfId="9603"/>
    <cellStyle name="Normal 2 2 6 4" xfId="548"/>
    <cellStyle name="Normal 2 2 6 4 2" xfId="6167"/>
    <cellStyle name="Normal 2 2 6 5" xfId="503"/>
    <cellStyle name="Normal 2 2 6 5 2" xfId="6123"/>
    <cellStyle name="Normal 2 2 6 6" xfId="963"/>
    <cellStyle name="Normal 2 2 6 6 2" xfId="6573"/>
    <cellStyle name="Normal 2 2 6 7" xfId="1368"/>
    <cellStyle name="Normal 2 2 6 7 2" xfId="6973"/>
    <cellStyle name="Normal 2 2 6 8" xfId="545"/>
    <cellStyle name="Normal 2 2 6 8 2" xfId="6164"/>
    <cellStyle name="Normal 2 2 6 9" xfId="2029"/>
    <cellStyle name="Normal 2 2 6 9 2" xfId="7622"/>
    <cellStyle name="Normal 2 2 7" xfId="90"/>
    <cellStyle name="Normal 2 2 7 10" xfId="4381"/>
    <cellStyle name="Normal 2 2 7 10 2" xfId="9846"/>
    <cellStyle name="Normal 2 2 7 11" xfId="3739"/>
    <cellStyle name="Normal 2 2 7 11 2" xfId="9242"/>
    <cellStyle name="Normal 2 2 7 12" xfId="5190"/>
    <cellStyle name="Normal 2 2 7 12 2" xfId="10564"/>
    <cellStyle name="Normal 2 2 7 13" xfId="5454"/>
    <cellStyle name="Normal 2 2 7 13 2" xfId="10813"/>
    <cellStyle name="Normal 2 2 7 14" xfId="5629"/>
    <cellStyle name="Normal 2 2 7 14 2" xfId="10977"/>
    <cellStyle name="Normal 2 2 7 15" xfId="5763"/>
    <cellStyle name="Normal 2 2 7 2" xfId="242"/>
    <cellStyle name="Normal 2 2 7 2 10" xfId="3812"/>
    <cellStyle name="Normal 2 2 7 2 10 2" xfId="9310"/>
    <cellStyle name="Normal 2 2 7 2 11" xfId="5166"/>
    <cellStyle name="Normal 2 2 7 2 11 2" xfId="10541"/>
    <cellStyle name="Normal 2 2 7 2 12" xfId="5437"/>
    <cellStyle name="Normal 2 2 7 2 12 2" xfId="10796"/>
    <cellStyle name="Normal 2 2 7 2 13" xfId="5891"/>
    <cellStyle name="Normal 2 2 7 2 2" xfId="725"/>
    <cellStyle name="Normal 2 2 7 2 2 2" xfId="6338"/>
    <cellStyle name="Normal 2 2 7 2 3" xfId="1130"/>
    <cellStyle name="Normal 2 2 7 2 3 2" xfId="6738"/>
    <cellStyle name="Normal 2 2 7 2 4" xfId="1537"/>
    <cellStyle name="Normal 2 2 7 2 4 2" xfId="7138"/>
    <cellStyle name="Normal 2 2 7 2 5" xfId="1940"/>
    <cellStyle name="Normal 2 2 7 2 5 2" xfId="7534"/>
    <cellStyle name="Normal 2 2 7 2 6" xfId="2346"/>
    <cellStyle name="Normal 2 2 7 2 6 2" xfId="7932"/>
    <cellStyle name="Normal 2 2 7 2 7" xfId="2746"/>
    <cellStyle name="Normal 2 2 7 2 7 2" xfId="8326"/>
    <cellStyle name="Normal 2 2 7 2 8" xfId="4091"/>
    <cellStyle name="Normal 2 2 7 2 8 2" xfId="9577"/>
    <cellStyle name="Normal 2 2 7 2 9" xfId="4135"/>
    <cellStyle name="Normal 2 2 7 2 9 2" xfId="9616"/>
    <cellStyle name="Normal 2 2 7 3" xfId="374"/>
    <cellStyle name="Normal 2 2 7 3 10" xfId="3919"/>
    <cellStyle name="Normal 2 2 7 3 10 2" xfId="9412"/>
    <cellStyle name="Normal 2 2 7 3 11" xfId="4790"/>
    <cellStyle name="Normal 2 2 7 3 11 2" xfId="10187"/>
    <cellStyle name="Normal 2 2 7 3 12" xfId="5000"/>
    <cellStyle name="Normal 2 2 7 3 12 2" xfId="10387"/>
    <cellStyle name="Normal 2 2 7 3 13" xfId="6018"/>
    <cellStyle name="Normal 2 2 7 3 2" xfId="857"/>
    <cellStyle name="Normal 2 2 7 3 2 2" xfId="6469"/>
    <cellStyle name="Normal 2 2 7 3 3" xfId="1262"/>
    <cellStyle name="Normal 2 2 7 3 3 2" xfId="6869"/>
    <cellStyle name="Normal 2 2 7 3 4" xfId="1669"/>
    <cellStyle name="Normal 2 2 7 3 4 2" xfId="7269"/>
    <cellStyle name="Normal 2 2 7 3 5" xfId="2072"/>
    <cellStyle name="Normal 2 2 7 3 5 2" xfId="7665"/>
    <cellStyle name="Normal 2 2 7 3 6" xfId="2478"/>
    <cellStyle name="Normal 2 2 7 3 6 2" xfId="8062"/>
    <cellStyle name="Normal 2 2 7 3 7" xfId="2876"/>
    <cellStyle name="Normal 2 2 7 3 7 2" xfId="8455"/>
    <cellStyle name="Normal 2 2 7 3 8" xfId="3828"/>
    <cellStyle name="Normal 2 2 7 3 8 2" xfId="9326"/>
    <cellStyle name="Normal 2 2 7 3 9" xfId="4167"/>
    <cellStyle name="Normal 2 2 7 3 9 2" xfId="9645"/>
    <cellStyle name="Normal 2 2 7 4" xfId="573"/>
    <cellStyle name="Normal 2 2 7 4 2" xfId="6189"/>
    <cellStyle name="Normal 2 2 7 5" xfId="978"/>
    <cellStyle name="Normal 2 2 7 5 2" xfId="6588"/>
    <cellStyle name="Normal 2 2 7 6" xfId="1385"/>
    <cellStyle name="Normal 2 2 7 6 2" xfId="6989"/>
    <cellStyle name="Normal 2 2 7 7" xfId="1791"/>
    <cellStyle name="Normal 2 2 7 7 2" xfId="7388"/>
    <cellStyle name="Normal 2 2 7 8" xfId="2196"/>
    <cellStyle name="Normal 2 2 7 8 2" xfId="7787"/>
    <cellStyle name="Normal 2 2 7 9" xfId="2606"/>
    <cellStyle name="Normal 2 2 7 9 2" xfId="8188"/>
    <cellStyle name="Normal 2 2 8" xfId="103"/>
    <cellStyle name="Normal 2 2 8 10" xfId="3575"/>
    <cellStyle name="Normal 2 2 8 10 2" xfId="9086"/>
    <cellStyle name="Normal 2 2 8 11" xfId="4856"/>
    <cellStyle name="Normal 2 2 8 11 2" xfId="10251"/>
    <cellStyle name="Normal 2 2 8 12" xfId="4203"/>
    <cellStyle name="Normal 2 2 8 12 2" xfId="9676"/>
    <cellStyle name="Normal 2 2 8 13" xfId="4976"/>
    <cellStyle name="Normal 2 2 8 13 2" xfId="10364"/>
    <cellStyle name="Normal 2 2 8 14" xfId="4394"/>
    <cellStyle name="Normal 2 2 8 14 2" xfId="9857"/>
    <cellStyle name="Normal 2 2 8 15" xfId="5774"/>
    <cellStyle name="Normal 2 2 8 2" xfId="254"/>
    <cellStyle name="Normal 2 2 8 2 10" xfId="4912"/>
    <cellStyle name="Normal 2 2 8 2 10 2" xfId="10305"/>
    <cellStyle name="Normal 2 2 8 2 11" xfId="4930"/>
    <cellStyle name="Normal 2 2 8 2 11 2" xfId="10323"/>
    <cellStyle name="Normal 2 2 8 2 12" xfId="4758"/>
    <cellStyle name="Normal 2 2 8 2 12 2" xfId="10156"/>
    <cellStyle name="Normal 2 2 8 2 13" xfId="5902"/>
    <cellStyle name="Normal 2 2 8 2 2" xfId="737"/>
    <cellStyle name="Normal 2 2 8 2 2 2" xfId="6350"/>
    <cellStyle name="Normal 2 2 8 2 3" xfId="1142"/>
    <cellStyle name="Normal 2 2 8 2 3 2" xfId="6750"/>
    <cellStyle name="Normal 2 2 8 2 4" xfId="1549"/>
    <cellStyle name="Normal 2 2 8 2 4 2" xfId="7150"/>
    <cellStyle name="Normal 2 2 8 2 5" xfId="1952"/>
    <cellStyle name="Normal 2 2 8 2 5 2" xfId="7546"/>
    <cellStyle name="Normal 2 2 8 2 6" xfId="2358"/>
    <cellStyle name="Normal 2 2 8 2 6 2" xfId="7944"/>
    <cellStyle name="Normal 2 2 8 2 7" xfId="2757"/>
    <cellStyle name="Normal 2 2 8 2 7 2" xfId="8337"/>
    <cellStyle name="Normal 2 2 8 2 8" xfId="3796"/>
    <cellStyle name="Normal 2 2 8 2 8 2" xfId="9297"/>
    <cellStyle name="Normal 2 2 8 2 9" xfId="3540"/>
    <cellStyle name="Normal 2 2 8 2 9 2" xfId="9053"/>
    <cellStyle name="Normal 2 2 8 3" xfId="386"/>
    <cellStyle name="Normal 2 2 8 3 10" xfId="3743"/>
    <cellStyle name="Normal 2 2 8 3 10 2" xfId="9246"/>
    <cellStyle name="Normal 2 2 8 3 11" xfId="3664"/>
    <cellStyle name="Normal 2 2 8 3 11 2" xfId="9170"/>
    <cellStyle name="Normal 2 2 8 3 12" xfId="5201"/>
    <cellStyle name="Normal 2 2 8 3 12 2" xfId="10575"/>
    <cellStyle name="Normal 2 2 8 3 13" xfId="6029"/>
    <cellStyle name="Normal 2 2 8 3 2" xfId="869"/>
    <cellStyle name="Normal 2 2 8 3 2 2" xfId="6481"/>
    <cellStyle name="Normal 2 2 8 3 3" xfId="1274"/>
    <cellStyle name="Normal 2 2 8 3 3 2" xfId="6881"/>
    <cellStyle name="Normal 2 2 8 3 4" xfId="1681"/>
    <cellStyle name="Normal 2 2 8 3 4 2" xfId="7281"/>
    <cellStyle name="Normal 2 2 8 3 5" xfId="2084"/>
    <cellStyle name="Normal 2 2 8 3 5 2" xfId="7677"/>
    <cellStyle name="Normal 2 2 8 3 6" xfId="2490"/>
    <cellStyle name="Normal 2 2 8 3 6 2" xfId="8074"/>
    <cellStyle name="Normal 2 2 8 3 7" xfId="2888"/>
    <cellStyle name="Normal 2 2 8 3 7 2" xfId="8467"/>
    <cellStyle name="Normal 2 2 8 3 8" xfId="3296"/>
    <cellStyle name="Normal 2 2 8 3 8 2" xfId="8829"/>
    <cellStyle name="Normal 2 2 8 3 9" xfId="3179"/>
    <cellStyle name="Normal 2 2 8 3 9 2" xfId="8723"/>
    <cellStyle name="Normal 2 2 8 4" xfId="586"/>
    <cellStyle name="Normal 2 2 8 4 2" xfId="6200"/>
    <cellStyle name="Normal 2 2 8 5" xfId="991"/>
    <cellStyle name="Normal 2 2 8 5 2" xfId="6600"/>
    <cellStyle name="Normal 2 2 8 6" xfId="1398"/>
    <cellStyle name="Normal 2 2 8 6 2" xfId="7000"/>
    <cellStyle name="Normal 2 2 8 7" xfId="1803"/>
    <cellStyle name="Normal 2 2 8 7 2" xfId="7399"/>
    <cellStyle name="Normal 2 2 8 8" xfId="2208"/>
    <cellStyle name="Normal 2 2 8 8 2" xfId="7798"/>
    <cellStyle name="Normal 2 2 8 9" xfId="2619"/>
    <cellStyle name="Normal 2 2 8 9 2" xfId="8200"/>
    <cellStyle name="Normal 2 2 9" xfId="127"/>
    <cellStyle name="Normal 2 2 9 10" xfId="4575"/>
    <cellStyle name="Normal 2 2 9 10 2" xfId="10026"/>
    <cellStyle name="Normal 2 2 9 11" xfId="3355"/>
    <cellStyle name="Normal 2 2 9 11 2" xfId="8884"/>
    <cellStyle name="Normal 2 2 9 12" xfId="5339"/>
    <cellStyle name="Normal 2 2 9 12 2" xfId="10706"/>
    <cellStyle name="Normal 2 2 9 13" xfId="5564"/>
    <cellStyle name="Normal 2 2 9 13 2" xfId="10917"/>
    <cellStyle name="Normal 2 2 9 14" xfId="5695"/>
    <cellStyle name="Normal 2 2 9 14 2" xfId="11040"/>
    <cellStyle name="Normal 2 2 9 15" xfId="5793"/>
    <cellStyle name="Normal 2 2 9 2" xfId="273"/>
    <cellStyle name="Normal 2 2 9 2 10" xfId="4268"/>
    <cellStyle name="Normal 2 2 9 2 10 2" xfId="9738"/>
    <cellStyle name="Normal 2 2 9 2 11" xfId="5111"/>
    <cellStyle name="Normal 2 2 9 2 11 2" xfId="10488"/>
    <cellStyle name="Normal 2 2 9 2 12" xfId="5397"/>
    <cellStyle name="Normal 2 2 9 2 12 2" xfId="10758"/>
    <cellStyle name="Normal 2 2 9 2 13" xfId="5921"/>
    <cellStyle name="Normal 2 2 9 2 2" xfId="756"/>
    <cellStyle name="Normal 2 2 9 2 2 2" xfId="6369"/>
    <cellStyle name="Normal 2 2 9 2 3" xfId="1161"/>
    <cellStyle name="Normal 2 2 9 2 3 2" xfId="6769"/>
    <cellStyle name="Normal 2 2 9 2 4" xfId="1568"/>
    <cellStyle name="Normal 2 2 9 2 4 2" xfId="7169"/>
    <cellStyle name="Normal 2 2 9 2 5" xfId="1971"/>
    <cellStyle name="Normal 2 2 9 2 5 2" xfId="7565"/>
    <cellStyle name="Normal 2 2 9 2 6" xfId="2377"/>
    <cellStyle name="Normal 2 2 9 2 6 2" xfId="7963"/>
    <cellStyle name="Normal 2 2 9 2 7" xfId="2776"/>
    <cellStyle name="Normal 2 2 9 2 7 2" xfId="8356"/>
    <cellStyle name="Normal 2 2 9 2 8" xfId="4069"/>
    <cellStyle name="Normal 2 2 9 2 8 2" xfId="9556"/>
    <cellStyle name="Normal 2 2 9 2 9" xfId="3088"/>
    <cellStyle name="Normal 2 2 9 2 9 2" xfId="8635"/>
    <cellStyle name="Normal 2 2 9 3" xfId="405"/>
    <cellStyle name="Normal 2 2 9 3 10" xfId="4990"/>
    <cellStyle name="Normal 2 2 9 3 10 2" xfId="10377"/>
    <cellStyle name="Normal 2 2 9 3 11" xfId="4422"/>
    <cellStyle name="Normal 2 2 9 3 11 2" xfId="9883"/>
    <cellStyle name="Normal 2 2 9 3 12" xfId="4049"/>
    <cellStyle name="Normal 2 2 9 3 12 2" xfId="9537"/>
    <cellStyle name="Normal 2 2 9 3 13" xfId="6048"/>
    <cellStyle name="Normal 2 2 9 3 2" xfId="888"/>
    <cellStyle name="Normal 2 2 9 3 2 2" xfId="6500"/>
    <cellStyle name="Normal 2 2 9 3 3" xfId="1293"/>
    <cellStyle name="Normal 2 2 9 3 3 2" xfId="6900"/>
    <cellStyle name="Normal 2 2 9 3 4" xfId="1700"/>
    <cellStyle name="Normal 2 2 9 3 4 2" xfId="7300"/>
    <cellStyle name="Normal 2 2 9 3 5" xfId="2103"/>
    <cellStyle name="Normal 2 2 9 3 5 2" xfId="7696"/>
    <cellStyle name="Normal 2 2 9 3 6" xfId="2509"/>
    <cellStyle name="Normal 2 2 9 3 6 2" xfId="8093"/>
    <cellStyle name="Normal 2 2 9 3 7" xfId="2907"/>
    <cellStyle name="Normal 2 2 9 3 7 2" xfId="8486"/>
    <cellStyle name="Normal 2 2 9 3 8" xfId="3546"/>
    <cellStyle name="Normal 2 2 9 3 8 2" xfId="9058"/>
    <cellStyle name="Normal 2 2 9 3 9" xfId="4823"/>
    <cellStyle name="Normal 2 2 9 3 9 2" xfId="10220"/>
    <cellStyle name="Normal 2 2 9 4" xfId="610"/>
    <cellStyle name="Normal 2 2 9 4 2" xfId="6224"/>
    <cellStyle name="Normal 2 2 9 5" xfId="1015"/>
    <cellStyle name="Normal 2 2 9 5 2" xfId="6624"/>
    <cellStyle name="Normal 2 2 9 6" xfId="1422"/>
    <cellStyle name="Normal 2 2 9 6 2" xfId="7024"/>
    <cellStyle name="Normal 2 2 9 7" xfId="1826"/>
    <cellStyle name="Normal 2 2 9 7 2" xfId="7422"/>
    <cellStyle name="Normal 2 2 9 8" xfId="2232"/>
    <cellStyle name="Normal 2 2 9 8 2" xfId="7821"/>
    <cellStyle name="Normal 2 2 9 9" xfId="2640"/>
    <cellStyle name="Normal 2 2 9 9 2" xfId="8221"/>
    <cellStyle name="Normal 2 20" xfId="481"/>
    <cellStyle name="Normal 2 21" xfId="482"/>
    <cellStyle name="Normal 2 22" xfId="483"/>
    <cellStyle name="Normal 2 23" xfId="484"/>
    <cellStyle name="Normal 2 24" xfId="485"/>
    <cellStyle name="Normal 2 25" xfId="486"/>
    <cellStyle name="Normal 2 26" xfId="487"/>
    <cellStyle name="Normal 2 26 10" xfId="4826"/>
    <cellStyle name="Normal 2 26 10 2" xfId="10222"/>
    <cellStyle name="Normal 2 26 11" xfId="3322"/>
    <cellStyle name="Normal 2 26 11 2" xfId="8853"/>
    <cellStyle name="Normal 2 26 12" xfId="4973"/>
    <cellStyle name="Normal 2 26 12 2" xfId="10361"/>
    <cellStyle name="Normal 2 26 2" xfId="2986"/>
    <cellStyle name="Normal 2 26 2 2" xfId="3033"/>
    <cellStyle name="Normal 2 26 2 3" xfId="4276"/>
    <cellStyle name="Normal 2 26 2 4" xfId="4356"/>
    <cellStyle name="Normal 2 26 2 5" xfId="5106"/>
    <cellStyle name="Normal 2 26 2 6" xfId="5394"/>
    <cellStyle name="Normal 2 26 2 7" xfId="5594"/>
    <cellStyle name="Normal 2 26 2 8" xfId="8563"/>
    <cellStyle name="Normal 2 26 3" xfId="4594"/>
    <cellStyle name="Normal 2 26 4" xfId="4682"/>
    <cellStyle name="Normal 2 26 5" xfId="4635"/>
    <cellStyle name="Normal 2 26 6" xfId="4655"/>
    <cellStyle name="Normal 2 26 7" xfId="4628"/>
    <cellStyle name="Normal 2 26 8" xfId="3099"/>
    <cellStyle name="Normal 2 26 8 2" xfId="8646"/>
    <cellStyle name="Normal 2 26 9" xfId="4732"/>
    <cellStyle name="Normal 2 26 9 2" xfId="10130"/>
    <cellStyle name="Normal 2 27" xfId="488"/>
    <cellStyle name="Normal 2 28" xfId="499"/>
    <cellStyle name="Normal 2 29" xfId="564"/>
    <cellStyle name="Normal 2 3" xfId="81"/>
    <cellStyle name="Normal 2 30" xfId="1376"/>
    <cellStyle name="Normal 2 31" xfId="1387"/>
    <cellStyle name="Normal 2 31 2" xfId="3019"/>
    <cellStyle name="Normal 2 31 2 2" xfId="8580"/>
    <cellStyle name="Normal 2 31 3" xfId="3894"/>
    <cellStyle name="Normal 2 31 3 2" xfId="9390"/>
    <cellStyle name="Normal 2 31 4" xfId="3623"/>
    <cellStyle name="Normal 2 31 4 2" xfId="9131"/>
    <cellStyle name="Normal 2 31 5" xfId="3549"/>
    <cellStyle name="Normal 2 31 5 2" xfId="9061"/>
    <cellStyle name="Normal 2 31 6" xfId="4875"/>
    <cellStyle name="Normal 2 31 6 2" xfId="10269"/>
    <cellStyle name="Normal 2 31 7" xfId="4223"/>
    <cellStyle name="Normal 2 31 7 2" xfId="9695"/>
    <cellStyle name="Normal 2 32" xfId="4679"/>
    <cellStyle name="Normal 2 32 2" xfId="10086"/>
    <cellStyle name="Normal 2 33" xfId="3025"/>
    <cellStyle name="Normal 2 33 2" xfId="8583"/>
    <cellStyle name="Normal 2 34" xfId="4633"/>
    <cellStyle name="Normal 2 34 2" xfId="10065"/>
    <cellStyle name="Normal 2 35" xfId="4649"/>
    <cellStyle name="Normal 2 35 2" xfId="10074"/>
    <cellStyle name="Normal 2 36" xfId="2563"/>
    <cellStyle name="Normal 2 37" xfId="2178"/>
    <cellStyle name="Normal 2 38" xfId="4539"/>
    <cellStyle name="Normal 2 39" xfId="3394"/>
    <cellStyle name="Normal 2 4" xfId="92"/>
    <cellStyle name="Normal 2 40" xfId="5243"/>
    <cellStyle name="Normal 2 41" xfId="5723"/>
    <cellStyle name="Normal 2 5" xfId="68"/>
    <cellStyle name="Normal 2 6" xfId="62"/>
    <cellStyle name="Normal 2 7" xfId="60"/>
    <cellStyle name="Normal 2 8" xfId="77"/>
    <cellStyle name="Normal 2 9" xfId="126"/>
    <cellStyle name="Normal 3" xfId="186"/>
    <cellStyle name="Normal 3 10" xfId="3007"/>
    <cellStyle name="Normal 3 10 2" xfId="8573"/>
    <cellStyle name="Normal 3 11" xfId="4607"/>
    <cellStyle name="Normal 3 11 2" xfId="10051"/>
    <cellStyle name="Normal 3 12" xfId="4683"/>
    <cellStyle name="Normal 3 12 2" xfId="10089"/>
    <cellStyle name="Normal 3 13" xfId="4290"/>
    <cellStyle name="Normal 3 14" xfId="4386"/>
    <cellStyle name="Normal 3 15" xfId="5118"/>
    <cellStyle name="Normal 3 16" xfId="5403"/>
    <cellStyle name="Normal 3 17" xfId="5601"/>
    <cellStyle name="Normal 3 18" xfId="5838"/>
    <cellStyle name="Normal 3 2" xfId="451"/>
    <cellStyle name="Normal 3 2 10" xfId="3371"/>
    <cellStyle name="Normal 3 2 10 2" xfId="8899"/>
    <cellStyle name="Normal 3 2 11" xfId="3305"/>
    <cellStyle name="Normal 3 2 11 2" xfId="8837"/>
    <cellStyle name="Normal 3 2 12" xfId="4510"/>
    <cellStyle name="Normal 3 2 12 2" xfId="9965"/>
    <cellStyle name="Normal 3 2 13" xfId="6093"/>
    <cellStyle name="Normal 3 2 2" xfId="669"/>
    <cellStyle name="Normal 3 2 2 2" xfId="6282"/>
    <cellStyle name="Normal 3 2 3" xfId="1074"/>
    <cellStyle name="Normal 3 2 3 2" xfId="6682"/>
    <cellStyle name="Normal 3 2 4" xfId="1481"/>
    <cellStyle name="Normal 3 2 4 2" xfId="7082"/>
    <cellStyle name="Normal 3 2 5" xfId="1885"/>
    <cellStyle name="Normal 3 2 5 2" xfId="7480"/>
    <cellStyle name="Normal 3 2 6" xfId="2290"/>
    <cellStyle name="Normal 3 2 6 2" xfId="7876"/>
    <cellStyle name="Normal 3 2 7" xfId="2692"/>
    <cellStyle name="Normal 3 2 7 2" xfId="8272"/>
    <cellStyle name="Normal 3 2 8" xfId="3119"/>
    <cellStyle name="Normal 3 2 8 2" xfId="8665"/>
    <cellStyle name="Normal 3 2 9" xfId="4745"/>
    <cellStyle name="Normal 3 2 9 2" xfId="10143"/>
    <cellStyle name="Normal 3 3" xfId="523"/>
    <cellStyle name="Normal 3 3 10" xfId="3073"/>
    <cellStyle name="Normal 3 3 10 2" xfId="8622"/>
    <cellStyle name="Normal 3 3 11" xfId="5216"/>
    <cellStyle name="Normal 3 3 11 2" xfId="10589"/>
    <cellStyle name="Normal 3 3 12" xfId="5470"/>
    <cellStyle name="Normal 3 3 12 2" xfId="10828"/>
    <cellStyle name="Normal 3 3 2" xfId="3006"/>
    <cellStyle name="Normal 3 3 2 2" xfId="3064"/>
    <cellStyle name="Normal 3 3 2 3" xfId="4172"/>
    <cellStyle name="Normal 3 3 2 4" xfId="3774"/>
    <cellStyle name="Normal 3 3 2 5" xfId="3481"/>
    <cellStyle name="Normal 3 3 2 6" xfId="3586"/>
    <cellStyle name="Normal 3 3 2 7" xfId="4723"/>
    <cellStyle name="Normal 3 3 2 8" xfId="8572"/>
    <cellStyle name="Normal 3 3 3" xfId="4595"/>
    <cellStyle name="Normal 3 3 4" xfId="2998"/>
    <cellStyle name="Normal 3 3 5" xfId="3004"/>
    <cellStyle name="Normal 3 3 6" xfId="4668"/>
    <cellStyle name="Normal 3 3 7" xfId="4673"/>
    <cellStyle name="Normal 3 3 8" xfId="3611"/>
    <cellStyle name="Normal 3 3 8 2" xfId="9120"/>
    <cellStyle name="Normal 3 3 9" xfId="4885"/>
    <cellStyle name="Normal 3 3 9 2" xfId="10279"/>
    <cellStyle name="Normal 3 4" xfId="961"/>
    <cellStyle name="Normal 3 5" xfId="1366"/>
    <cellStyle name="Normal 3 6" xfId="1773"/>
    <cellStyle name="Normal 3 7" xfId="1898"/>
    <cellStyle name="Normal 3 8" xfId="2435"/>
    <cellStyle name="Normal 3 8 2" xfId="3008"/>
    <cellStyle name="Normal 3 8 2 2" xfId="8574"/>
    <cellStyle name="Normal 3 8 3" xfId="4417"/>
    <cellStyle name="Normal 3 8 3 2" xfId="9879"/>
    <cellStyle name="Normal 3 8 4" xfId="3597"/>
    <cellStyle name="Normal 3 8 4 2" xfId="9106"/>
    <cellStyle name="Normal 3 8 5" xfId="5219"/>
    <cellStyle name="Normal 3 8 5 2" xfId="10592"/>
    <cellStyle name="Normal 3 8 6" xfId="5471"/>
    <cellStyle name="Normal 3 8 6 2" xfId="10829"/>
    <cellStyle name="Normal 3 8 7" xfId="5637"/>
    <cellStyle name="Normal 3 8 7 2" xfId="10984"/>
    <cellStyle name="Normal 3 9" xfId="3032"/>
    <cellStyle name="Normal 3 9 2" xfId="8586"/>
    <cellStyle name="Normal 4" xfId="42"/>
    <cellStyle name="Normal 4 10" xfId="136"/>
    <cellStyle name="Normal 4 10 10" xfId="3273"/>
    <cellStyle name="Normal 4 10 10 2" xfId="8809"/>
    <cellStyle name="Normal 4 10 11" xfId="3684"/>
    <cellStyle name="Normal 4 10 11 2" xfId="9189"/>
    <cellStyle name="Normal 4 10 12" xfId="3846"/>
    <cellStyle name="Normal 4 10 12 2" xfId="9344"/>
    <cellStyle name="Normal 4 10 13" xfId="3646"/>
    <cellStyle name="Normal 4 10 13 2" xfId="9153"/>
    <cellStyle name="Normal 4 10 14" xfId="5279"/>
    <cellStyle name="Normal 4 10 14 2" xfId="10648"/>
    <cellStyle name="Normal 4 10 15" xfId="5801"/>
    <cellStyle name="Normal 4 10 2" xfId="281"/>
    <cellStyle name="Normal 4 10 2 10" xfId="3110"/>
    <cellStyle name="Normal 4 10 2 10 2" xfId="8656"/>
    <cellStyle name="Normal 4 10 2 11" xfId="4334"/>
    <cellStyle name="Normal 4 10 2 11 2" xfId="9801"/>
    <cellStyle name="Normal 4 10 2 12" xfId="3926"/>
    <cellStyle name="Normal 4 10 2 12 2" xfId="9419"/>
    <cellStyle name="Normal 4 10 2 13" xfId="5929"/>
    <cellStyle name="Normal 4 10 2 2" xfId="764"/>
    <cellStyle name="Normal 4 10 2 2 2" xfId="6377"/>
    <cellStyle name="Normal 4 10 2 3" xfId="1169"/>
    <cellStyle name="Normal 4 10 2 3 2" xfId="6777"/>
    <cellStyle name="Normal 4 10 2 4" xfId="1576"/>
    <cellStyle name="Normal 4 10 2 4 2" xfId="7177"/>
    <cellStyle name="Normal 4 10 2 5" xfId="1979"/>
    <cellStyle name="Normal 4 10 2 5 2" xfId="7573"/>
    <cellStyle name="Normal 4 10 2 6" xfId="2385"/>
    <cellStyle name="Normal 4 10 2 6 2" xfId="7971"/>
    <cellStyle name="Normal 4 10 2 7" xfId="2784"/>
    <cellStyle name="Normal 4 10 2 7 2" xfId="8364"/>
    <cellStyle name="Normal 4 10 2 8" xfId="3356"/>
    <cellStyle name="Normal 4 10 2 8 2" xfId="8885"/>
    <cellStyle name="Normal 4 10 2 9" xfId="4296"/>
    <cellStyle name="Normal 4 10 2 9 2" xfId="9763"/>
    <cellStyle name="Normal 4 10 3" xfId="413"/>
    <cellStyle name="Normal 4 10 3 10" xfId="2608"/>
    <cellStyle name="Normal 4 10 3 10 2" xfId="8190"/>
    <cellStyle name="Normal 4 10 3 11" xfId="5126"/>
    <cellStyle name="Normal 4 10 3 11 2" xfId="10502"/>
    <cellStyle name="Normal 4 10 3 12" xfId="5408"/>
    <cellStyle name="Normal 4 10 3 12 2" xfId="10768"/>
    <cellStyle name="Normal 4 10 3 13" xfId="6056"/>
    <cellStyle name="Normal 4 10 3 2" xfId="896"/>
    <cellStyle name="Normal 4 10 3 2 2" xfId="6508"/>
    <cellStyle name="Normal 4 10 3 3" xfId="1301"/>
    <cellStyle name="Normal 4 10 3 3 2" xfId="6908"/>
    <cellStyle name="Normal 4 10 3 4" xfId="1708"/>
    <cellStyle name="Normal 4 10 3 4 2" xfId="7308"/>
    <cellStyle name="Normal 4 10 3 5" xfId="2111"/>
    <cellStyle name="Normal 4 10 3 5 2" xfId="7704"/>
    <cellStyle name="Normal 4 10 3 6" xfId="2517"/>
    <cellStyle name="Normal 4 10 3 6 2" xfId="8101"/>
    <cellStyle name="Normal 4 10 3 7" xfId="2915"/>
    <cellStyle name="Normal 4 10 3 7 2" xfId="8494"/>
    <cellStyle name="Normal 4 10 3 8" xfId="4249"/>
    <cellStyle name="Normal 4 10 3 8 2" xfId="9719"/>
    <cellStyle name="Normal 4 10 3 9" xfId="4467"/>
    <cellStyle name="Normal 4 10 3 9 2" xfId="9924"/>
    <cellStyle name="Normal 4 10 4" xfId="619"/>
    <cellStyle name="Normal 4 10 4 2" xfId="6233"/>
    <cellStyle name="Normal 4 10 5" xfId="1024"/>
    <cellStyle name="Normal 4 10 5 2" xfId="6633"/>
    <cellStyle name="Normal 4 10 6" xfId="1431"/>
    <cellStyle name="Normal 4 10 6 2" xfId="7033"/>
    <cellStyle name="Normal 4 10 7" xfId="1835"/>
    <cellStyle name="Normal 4 10 7 2" xfId="7431"/>
    <cellStyle name="Normal 4 10 8" xfId="2241"/>
    <cellStyle name="Normal 4 10 8 2" xfId="7830"/>
    <cellStyle name="Normal 4 10 9" xfId="2648"/>
    <cellStyle name="Normal 4 10 9 2" xfId="8229"/>
    <cellStyle name="Normal 4 11" xfId="143"/>
    <cellStyle name="Normal 4 11 10" xfId="4277"/>
    <cellStyle name="Normal 4 11 10 2" xfId="9746"/>
    <cellStyle name="Normal 4 11 11" xfId="4052"/>
    <cellStyle name="Normal 4 11 11 2" xfId="9540"/>
    <cellStyle name="Normal 4 11 12" xfId="5107"/>
    <cellStyle name="Normal 4 11 12 2" xfId="10485"/>
    <cellStyle name="Normal 4 11 13" xfId="5395"/>
    <cellStyle name="Normal 4 11 13 2" xfId="10756"/>
    <cellStyle name="Normal 4 11 14" xfId="5595"/>
    <cellStyle name="Normal 4 11 14 2" xfId="10944"/>
    <cellStyle name="Normal 4 11 15" xfId="5807"/>
    <cellStyle name="Normal 4 11 2" xfId="287"/>
    <cellStyle name="Normal 4 11 2 10" xfId="5175"/>
    <cellStyle name="Normal 4 11 2 10 2" xfId="10549"/>
    <cellStyle name="Normal 4 11 2 11" xfId="5443"/>
    <cellStyle name="Normal 4 11 2 11 2" xfId="10802"/>
    <cellStyle name="Normal 4 11 2 12" xfId="5623"/>
    <cellStyle name="Normal 4 11 2 12 2" xfId="10971"/>
    <cellStyle name="Normal 4 11 2 13" xfId="5935"/>
    <cellStyle name="Normal 4 11 2 2" xfId="770"/>
    <cellStyle name="Normal 4 11 2 2 2" xfId="6383"/>
    <cellStyle name="Normal 4 11 2 3" xfId="1175"/>
    <cellStyle name="Normal 4 11 2 3 2" xfId="6783"/>
    <cellStyle name="Normal 4 11 2 4" xfId="1582"/>
    <cellStyle name="Normal 4 11 2 4 2" xfId="7183"/>
    <cellStyle name="Normal 4 11 2 5" xfId="1985"/>
    <cellStyle name="Normal 4 11 2 5 2" xfId="7579"/>
    <cellStyle name="Normal 4 11 2 6" xfId="2391"/>
    <cellStyle name="Normal 4 11 2 6 2" xfId="7977"/>
    <cellStyle name="Normal 4 11 2 7" xfId="2790"/>
    <cellStyle name="Normal 4 11 2 7 2" xfId="8370"/>
    <cellStyle name="Normal 4 11 2 8" xfId="4365"/>
    <cellStyle name="Normal 4 11 2 8 2" xfId="9831"/>
    <cellStyle name="Normal 4 11 2 9" xfId="4133"/>
    <cellStyle name="Normal 4 11 2 9 2" xfId="9614"/>
    <cellStyle name="Normal 4 11 3" xfId="419"/>
    <cellStyle name="Normal 4 11 3 10" xfId="2275"/>
    <cellStyle name="Normal 4 11 3 10 2" xfId="7861"/>
    <cellStyle name="Normal 4 11 3 11" xfId="4127"/>
    <cellStyle name="Normal 4 11 3 11 2" xfId="9610"/>
    <cellStyle name="Normal 4 11 3 12" xfId="5184"/>
    <cellStyle name="Normal 4 11 3 12 2" xfId="10558"/>
    <cellStyle name="Normal 4 11 3 13" xfId="6062"/>
    <cellStyle name="Normal 4 11 3 2" xfId="902"/>
    <cellStyle name="Normal 4 11 3 2 2" xfId="6514"/>
    <cellStyle name="Normal 4 11 3 3" xfId="1307"/>
    <cellStyle name="Normal 4 11 3 3 2" xfId="6914"/>
    <cellStyle name="Normal 4 11 3 4" xfId="1714"/>
    <cellStyle name="Normal 4 11 3 4 2" xfId="7314"/>
    <cellStyle name="Normal 4 11 3 5" xfId="2117"/>
    <cellStyle name="Normal 4 11 3 5 2" xfId="7710"/>
    <cellStyle name="Normal 4 11 3 6" xfId="2523"/>
    <cellStyle name="Normal 4 11 3 6 2" xfId="8107"/>
    <cellStyle name="Normal 4 11 3 7" xfId="2921"/>
    <cellStyle name="Normal 4 11 3 7 2" xfId="8500"/>
    <cellStyle name="Normal 4 11 3 8" xfId="3834"/>
    <cellStyle name="Normal 4 11 3 8 2" xfId="9332"/>
    <cellStyle name="Normal 4 11 3 9" xfId="3132"/>
    <cellStyle name="Normal 4 11 3 9 2" xfId="8678"/>
    <cellStyle name="Normal 4 11 4" xfId="626"/>
    <cellStyle name="Normal 4 11 4 2" xfId="6240"/>
    <cellStyle name="Normal 4 11 5" xfId="1031"/>
    <cellStyle name="Normal 4 11 5 2" xfId="6640"/>
    <cellStyle name="Normal 4 11 6" xfId="1438"/>
    <cellStyle name="Normal 4 11 6 2" xfId="7040"/>
    <cellStyle name="Normal 4 11 7" xfId="1842"/>
    <cellStyle name="Normal 4 11 7 2" xfId="7438"/>
    <cellStyle name="Normal 4 11 8" xfId="2248"/>
    <cellStyle name="Normal 4 11 8 2" xfId="7836"/>
    <cellStyle name="Normal 4 11 9" xfId="2655"/>
    <cellStyle name="Normal 4 11 9 2" xfId="8236"/>
    <cellStyle name="Normal 4 12" xfId="155"/>
    <cellStyle name="Normal 4 12 10" xfId="3445"/>
    <cellStyle name="Normal 4 12 10 2" xfId="8966"/>
    <cellStyle name="Normal 4 12 11" xfId="5014"/>
    <cellStyle name="Normal 4 12 11 2" xfId="10400"/>
    <cellStyle name="Normal 4 12 12" xfId="4344"/>
    <cellStyle name="Normal 4 12 12 2" xfId="9811"/>
    <cellStyle name="Normal 4 12 13" xfId="5225"/>
    <cellStyle name="Normal 4 12 13 2" xfId="10598"/>
    <cellStyle name="Normal 4 12 14" xfId="5476"/>
    <cellStyle name="Normal 4 12 14 2" xfId="10834"/>
    <cellStyle name="Normal 4 12 15" xfId="5818"/>
    <cellStyle name="Normal 4 12 2" xfId="298"/>
    <cellStyle name="Normal 4 12 2 10" xfId="3368"/>
    <cellStyle name="Normal 4 12 2 10 2" xfId="8896"/>
    <cellStyle name="Normal 4 12 2 11" xfId="3202"/>
    <cellStyle name="Normal 4 12 2 11 2" xfId="8742"/>
    <cellStyle name="Normal 4 12 2 12" xfId="5251"/>
    <cellStyle name="Normal 4 12 2 12 2" xfId="10622"/>
    <cellStyle name="Normal 4 12 2 13" xfId="5946"/>
    <cellStyle name="Normal 4 12 2 2" xfId="781"/>
    <cellStyle name="Normal 4 12 2 2 2" xfId="6394"/>
    <cellStyle name="Normal 4 12 2 3" xfId="1186"/>
    <cellStyle name="Normal 4 12 2 3 2" xfId="6794"/>
    <cellStyle name="Normal 4 12 2 4" xfId="1593"/>
    <cellStyle name="Normal 4 12 2 4 2" xfId="7194"/>
    <cellStyle name="Normal 4 12 2 5" xfId="1996"/>
    <cellStyle name="Normal 4 12 2 5 2" xfId="7590"/>
    <cellStyle name="Normal 4 12 2 6" xfId="2402"/>
    <cellStyle name="Normal 4 12 2 6 2" xfId="7988"/>
    <cellStyle name="Normal 4 12 2 7" xfId="2801"/>
    <cellStyle name="Normal 4 12 2 7 2" xfId="8381"/>
    <cellStyle name="Normal 4 12 2 8" xfId="4174"/>
    <cellStyle name="Normal 4 12 2 8 2" xfId="9650"/>
    <cellStyle name="Normal 4 12 2 9" xfId="3169"/>
    <cellStyle name="Normal 4 12 2 9 2" xfId="8714"/>
    <cellStyle name="Normal 4 12 3" xfId="430"/>
    <cellStyle name="Normal 4 12 3 10" xfId="3707"/>
    <cellStyle name="Normal 4 12 3 10 2" xfId="9210"/>
    <cellStyle name="Normal 4 12 3 11" xfId="5180"/>
    <cellStyle name="Normal 4 12 3 11 2" xfId="10554"/>
    <cellStyle name="Normal 4 12 3 12" xfId="5447"/>
    <cellStyle name="Normal 4 12 3 12 2" xfId="10806"/>
    <cellStyle name="Normal 4 12 3 13" xfId="6073"/>
    <cellStyle name="Normal 4 12 3 2" xfId="913"/>
    <cellStyle name="Normal 4 12 3 2 2" xfId="6525"/>
    <cellStyle name="Normal 4 12 3 3" xfId="1318"/>
    <cellStyle name="Normal 4 12 3 3 2" xfId="6925"/>
    <cellStyle name="Normal 4 12 3 4" xfId="1725"/>
    <cellStyle name="Normal 4 12 3 4 2" xfId="7325"/>
    <cellStyle name="Normal 4 12 3 5" xfId="2128"/>
    <cellStyle name="Normal 4 12 3 5 2" xfId="7721"/>
    <cellStyle name="Normal 4 12 3 6" xfId="2534"/>
    <cellStyle name="Normal 4 12 3 6 2" xfId="8118"/>
    <cellStyle name="Normal 4 12 3 7" xfId="2932"/>
    <cellStyle name="Normal 4 12 3 7 2" xfId="8511"/>
    <cellStyle name="Normal 4 12 3 8" xfId="3635"/>
    <cellStyle name="Normal 4 12 3 8 2" xfId="9143"/>
    <cellStyle name="Normal 4 12 3 9" xfId="4906"/>
    <cellStyle name="Normal 4 12 3 9 2" xfId="10299"/>
    <cellStyle name="Normal 4 12 4" xfId="638"/>
    <cellStyle name="Normal 4 12 4 2" xfId="6252"/>
    <cellStyle name="Normal 4 12 5" xfId="1043"/>
    <cellStyle name="Normal 4 12 5 2" xfId="6652"/>
    <cellStyle name="Normal 4 12 6" xfId="1450"/>
    <cellStyle name="Normal 4 12 6 2" xfId="7052"/>
    <cellStyle name="Normal 4 12 7" xfId="1854"/>
    <cellStyle name="Normal 4 12 7 2" xfId="7450"/>
    <cellStyle name="Normal 4 12 8" xfId="2259"/>
    <cellStyle name="Normal 4 12 8 2" xfId="7847"/>
    <cellStyle name="Normal 4 12 9" xfId="2667"/>
    <cellStyle name="Normal 4 12 9 2" xfId="8248"/>
    <cellStyle name="Normal 4 13" xfId="156"/>
    <cellStyle name="Normal 4 13 10" xfId="3147"/>
    <cellStyle name="Normal 4 13 10 2" xfId="8693"/>
    <cellStyle name="Normal 4 13 11" xfId="4767"/>
    <cellStyle name="Normal 4 13 11 2" xfId="10164"/>
    <cellStyle name="Normal 4 13 12" xfId="4808"/>
    <cellStyle name="Normal 4 13 12 2" xfId="10205"/>
    <cellStyle name="Normal 4 13 13" xfId="5002"/>
    <cellStyle name="Normal 4 13 13 2" xfId="10389"/>
    <cellStyle name="Normal 4 13 14" xfId="4027"/>
    <cellStyle name="Normal 4 13 14 2" xfId="9516"/>
    <cellStyle name="Normal 4 13 15" xfId="5819"/>
    <cellStyle name="Normal 4 13 2" xfId="299"/>
    <cellStyle name="Normal 4 13 2 10" xfId="4967"/>
    <cellStyle name="Normal 4 13 2 10 2" xfId="10356"/>
    <cellStyle name="Normal 4 13 2 11" xfId="4771"/>
    <cellStyle name="Normal 4 13 2 11 2" xfId="10168"/>
    <cellStyle name="Normal 4 13 2 12" xfId="3801"/>
    <cellStyle name="Normal 4 13 2 12 2" xfId="9300"/>
    <cellStyle name="Normal 4 13 2 13" xfId="5947"/>
    <cellStyle name="Normal 4 13 2 2" xfId="782"/>
    <cellStyle name="Normal 4 13 2 2 2" xfId="6395"/>
    <cellStyle name="Normal 4 13 2 3" xfId="1187"/>
    <cellStyle name="Normal 4 13 2 3 2" xfId="6795"/>
    <cellStyle name="Normal 4 13 2 4" xfId="1594"/>
    <cellStyle name="Normal 4 13 2 4 2" xfId="7195"/>
    <cellStyle name="Normal 4 13 2 5" xfId="1997"/>
    <cellStyle name="Normal 4 13 2 5 2" xfId="7591"/>
    <cellStyle name="Normal 4 13 2 6" xfId="2403"/>
    <cellStyle name="Normal 4 13 2 6 2" xfId="7989"/>
    <cellStyle name="Normal 4 13 2 7" xfId="2802"/>
    <cellStyle name="Normal 4 13 2 7 2" xfId="8382"/>
    <cellStyle name="Normal 4 13 2 8" xfId="3859"/>
    <cellStyle name="Normal 4 13 2 8 2" xfId="9357"/>
    <cellStyle name="Normal 4 13 2 9" xfId="3629"/>
    <cellStyle name="Normal 4 13 2 9 2" xfId="9137"/>
    <cellStyle name="Normal 4 13 3" xfId="431"/>
    <cellStyle name="Normal 4 13 3 10" xfId="3563"/>
    <cellStyle name="Normal 4 13 3 10 2" xfId="9075"/>
    <cellStyle name="Normal 4 13 3 11" xfId="5341"/>
    <cellStyle name="Normal 4 13 3 11 2" xfId="10708"/>
    <cellStyle name="Normal 4 13 3 12" xfId="5566"/>
    <cellStyle name="Normal 4 13 3 12 2" xfId="10919"/>
    <cellStyle name="Normal 4 13 3 13" xfId="6074"/>
    <cellStyle name="Normal 4 13 3 2" xfId="914"/>
    <cellStyle name="Normal 4 13 3 2 2" xfId="6526"/>
    <cellStyle name="Normal 4 13 3 3" xfId="1319"/>
    <cellStyle name="Normal 4 13 3 3 2" xfId="6926"/>
    <cellStyle name="Normal 4 13 3 4" xfId="1726"/>
    <cellStyle name="Normal 4 13 3 4 2" xfId="7326"/>
    <cellStyle name="Normal 4 13 3 5" xfId="2129"/>
    <cellStyle name="Normal 4 13 3 5 2" xfId="7722"/>
    <cellStyle name="Normal 4 13 3 6" xfId="2535"/>
    <cellStyle name="Normal 4 13 3 6 2" xfId="8119"/>
    <cellStyle name="Normal 4 13 3 7" xfId="2933"/>
    <cellStyle name="Normal 4 13 3 7 2" xfId="8512"/>
    <cellStyle name="Normal 4 13 3 8" xfId="3332"/>
    <cellStyle name="Normal 4 13 3 8 2" xfId="8863"/>
    <cellStyle name="Normal 4 13 3 9" xfId="3282"/>
    <cellStyle name="Normal 4 13 3 9 2" xfId="8817"/>
    <cellStyle name="Normal 4 13 4" xfId="639"/>
    <cellStyle name="Normal 4 13 4 2" xfId="6253"/>
    <cellStyle name="Normal 4 13 5" xfId="1044"/>
    <cellStyle name="Normal 4 13 5 2" xfId="6653"/>
    <cellStyle name="Normal 4 13 6" xfId="1451"/>
    <cellStyle name="Normal 4 13 6 2" xfId="7053"/>
    <cellStyle name="Normal 4 13 7" xfId="1855"/>
    <cellStyle name="Normal 4 13 7 2" xfId="7451"/>
    <cellStyle name="Normal 4 13 8" xfId="2260"/>
    <cellStyle name="Normal 4 13 8 2" xfId="7848"/>
    <cellStyle name="Normal 4 13 9" xfId="2668"/>
    <cellStyle name="Normal 4 13 9 2" xfId="8249"/>
    <cellStyle name="Normal 4 14" xfId="202"/>
    <cellStyle name="Normal 4 14 10" xfId="5286"/>
    <cellStyle name="Normal 4 14 10 2" xfId="10655"/>
    <cellStyle name="Normal 4 14 11" xfId="5522"/>
    <cellStyle name="Normal 4 14 11 2" xfId="10877"/>
    <cellStyle name="Normal 4 14 12" xfId="5667"/>
    <cellStyle name="Normal 4 14 12 2" xfId="11012"/>
    <cellStyle name="Normal 4 14 13" xfId="5852"/>
    <cellStyle name="Normal 4 14 2" xfId="685"/>
    <cellStyle name="Normal 4 14 2 2" xfId="6298"/>
    <cellStyle name="Normal 4 14 3" xfId="1090"/>
    <cellStyle name="Normal 4 14 3 2" xfId="6698"/>
    <cellStyle name="Normal 4 14 4" xfId="1497"/>
    <cellStyle name="Normal 4 14 4 2" xfId="7098"/>
    <cellStyle name="Normal 4 14 5" xfId="1900"/>
    <cellStyle name="Normal 4 14 5 2" xfId="7494"/>
    <cellStyle name="Normal 4 14 6" xfId="2306"/>
    <cellStyle name="Normal 4 14 6 2" xfId="7892"/>
    <cellStyle name="Normal 4 14 7" xfId="2707"/>
    <cellStyle name="Normal 4 14 7 2" xfId="8287"/>
    <cellStyle name="Normal 4 14 8" xfId="4497"/>
    <cellStyle name="Normal 4 14 8 2" xfId="9952"/>
    <cellStyle name="Normal 4 14 9" xfId="3385"/>
    <cellStyle name="Normal 4 14 9 2" xfId="8912"/>
    <cellStyle name="Normal 4 15" xfId="334"/>
    <cellStyle name="Normal 4 15 10" xfId="3289"/>
    <cellStyle name="Normal 4 15 10 2" xfId="8824"/>
    <cellStyle name="Normal 4 15 11" xfId="4809"/>
    <cellStyle name="Normal 4 15 11 2" xfId="10206"/>
    <cellStyle name="Normal 4 15 12" xfId="4753"/>
    <cellStyle name="Normal 4 15 12 2" xfId="10151"/>
    <cellStyle name="Normal 4 15 13" xfId="5979"/>
    <cellStyle name="Normal 4 15 2" xfId="817"/>
    <cellStyle name="Normal 4 15 2 2" xfId="6429"/>
    <cellStyle name="Normal 4 15 3" xfId="1222"/>
    <cellStyle name="Normal 4 15 3 2" xfId="6829"/>
    <cellStyle name="Normal 4 15 4" xfId="1629"/>
    <cellStyle name="Normal 4 15 4 2" xfId="7229"/>
    <cellStyle name="Normal 4 15 5" xfId="2032"/>
    <cellStyle name="Normal 4 15 5 2" xfId="7625"/>
    <cellStyle name="Normal 4 15 6" xfId="2438"/>
    <cellStyle name="Normal 4 15 6 2" xfId="8022"/>
    <cellStyle name="Normal 4 15 7" xfId="2836"/>
    <cellStyle name="Normal 4 15 7 2" xfId="8415"/>
    <cellStyle name="Normal 4 15 8" xfId="3704"/>
    <cellStyle name="Normal 4 15 8 2" xfId="9208"/>
    <cellStyle name="Normal 4 15 9" xfId="4501"/>
    <cellStyle name="Normal 4 15 9 2" xfId="9956"/>
    <cellStyle name="Normal 4 16" xfId="525"/>
    <cellStyle name="Normal 4 16 2" xfId="6144"/>
    <cellStyle name="Normal 4 17" xfId="959"/>
    <cellStyle name="Normal 4 17 2" xfId="6570"/>
    <cellStyle name="Normal 4 18" xfId="1364"/>
    <cellStyle name="Normal 4 18 2" xfId="6970"/>
    <cellStyle name="Normal 4 19" xfId="1771"/>
    <cellStyle name="Normal 4 19 2" xfId="7369"/>
    <cellStyle name="Normal 4 2" xfId="71"/>
    <cellStyle name="Normal 4 2 10" xfId="4156"/>
    <cellStyle name="Normal 4 2 10 2" xfId="9635"/>
    <cellStyle name="Normal 4 2 11" xfId="3330"/>
    <cellStyle name="Normal 4 2 11 2" xfId="8861"/>
    <cellStyle name="Normal 4 2 12" xfId="4447"/>
    <cellStyle name="Normal 4 2 12 2" xfId="9906"/>
    <cellStyle name="Normal 4 2 13" xfId="5061"/>
    <cellStyle name="Normal 4 2 13 2" xfId="10445"/>
    <cellStyle name="Normal 4 2 14" xfId="5380"/>
    <cellStyle name="Normal 4 2 14 2" xfId="10743"/>
    <cellStyle name="Normal 4 2 15" xfId="5746"/>
    <cellStyle name="Normal 4 2 2" xfId="225"/>
    <cellStyle name="Normal 4 2 2 10" xfId="4082"/>
    <cellStyle name="Normal 4 2 2 10 2" xfId="9569"/>
    <cellStyle name="Normal 4 2 2 11" xfId="5328"/>
    <cellStyle name="Normal 4 2 2 11 2" xfId="10695"/>
    <cellStyle name="Normal 4 2 2 12" xfId="5554"/>
    <cellStyle name="Normal 4 2 2 12 2" xfId="10907"/>
    <cellStyle name="Normal 4 2 2 13" xfId="5874"/>
    <cellStyle name="Normal 4 2 2 2" xfId="708"/>
    <cellStyle name="Normal 4 2 2 2 2" xfId="6321"/>
    <cellStyle name="Normal 4 2 2 3" xfId="1113"/>
    <cellStyle name="Normal 4 2 2 3 2" xfId="6721"/>
    <cellStyle name="Normal 4 2 2 4" xfId="1520"/>
    <cellStyle name="Normal 4 2 2 4 2" xfId="7121"/>
    <cellStyle name="Normal 4 2 2 5" xfId="1923"/>
    <cellStyle name="Normal 4 2 2 5 2" xfId="7517"/>
    <cellStyle name="Normal 4 2 2 6" xfId="2329"/>
    <cellStyle name="Normal 4 2 2 6 2" xfId="7915"/>
    <cellStyle name="Normal 4 2 2 7" xfId="2729"/>
    <cellStyle name="Normal 4 2 2 7 2" xfId="8309"/>
    <cellStyle name="Normal 4 2 2 8" xfId="3504"/>
    <cellStyle name="Normal 4 2 2 8 2" xfId="9019"/>
    <cellStyle name="Normal 4 2 2 9" xfId="4816"/>
    <cellStyle name="Normal 4 2 2 9 2" xfId="10213"/>
    <cellStyle name="Normal 4 2 3" xfId="357"/>
    <cellStyle name="Normal 4 2 3 10" xfId="5220"/>
    <cellStyle name="Normal 4 2 3 10 2" xfId="10593"/>
    <cellStyle name="Normal 4 2 3 11" xfId="5472"/>
    <cellStyle name="Normal 4 2 3 11 2" xfId="10830"/>
    <cellStyle name="Normal 4 2 3 12" xfId="5638"/>
    <cellStyle name="Normal 4 2 3 12 2" xfId="10985"/>
    <cellStyle name="Normal 4 2 3 13" xfId="6001"/>
    <cellStyle name="Normal 4 2 3 2" xfId="840"/>
    <cellStyle name="Normal 4 2 3 2 2" xfId="6452"/>
    <cellStyle name="Normal 4 2 3 3" xfId="1245"/>
    <cellStyle name="Normal 4 2 3 3 2" xfId="6852"/>
    <cellStyle name="Normal 4 2 3 4" xfId="1652"/>
    <cellStyle name="Normal 4 2 3 4 2" xfId="7252"/>
    <cellStyle name="Normal 4 2 3 5" xfId="2055"/>
    <cellStyle name="Normal 4 2 3 5 2" xfId="7648"/>
    <cellStyle name="Normal 4 2 3 6" xfId="2461"/>
    <cellStyle name="Normal 4 2 3 6 2" xfId="8045"/>
    <cellStyle name="Normal 4 2 3 7" xfId="2859"/>
    <cellStyle name="Normal 4 2 3 7 2" xfId="8438"/>
    <cellStyle name="Normal 4 2 3 8" xfId="4418"/>
    <cellStyle name="Normal 4 2 3 8 2" xfId="9880"/>
    <cellStyle name="Normal 4 2 3 9" xfId="3297"/>
    <cellStyle name="Normal 4 2 3 9 2" xfId="8830"/>
    <cellStyle name="Normal 4 2 4" xfId="554"/>
    <cellStyle name="Normal 4 2 4 2" xfId="6171"/>
    <cellStyle name="Normal 4 2 5" xfId="490"/>
    <cellStyle name="Normal 4 2 5 2" xfId="6113"/>
    <cellStyle name="Normal 4 2 6" xfId="494"/>
    <cellStyle name="Normal 4 2 6 2" xfId="6117"/>
    <cellStyle name="Normal 4 2 7" xfId="560"/>
    <cellStyle name="Normal 4 2 7 2" xfId="6177"/>
    <cellStyle name="Normal 4 2 8" xfId="498"/>
    <cellStyle name="Normal 4 2 8 2" xfId="6119"/>
    <cellStyle name="Normal 4 2 9" xfId="2587"/>
    <cellStyle name="Normal 4 2 9 2" xfId="8169"/>
    <cellStyle name="Normal 4 20" xfId="1858"/>
    <cellStyle name="Normal 4 20 2" xfId="7454"/>
    <cellStyle name="Normal 4 21" xfId="2287"/>
    <cellStyle name="Normal 4 21 2" xfId="7873"/>
    <cellStyle name="Normal 4 22" xfId="3875"/>
    <cellStyle name="Normal 4 22 2" xfId="9373"/>
    <cellStyle name="Normal 4 23" xfId="3532"/>
    <cellStyle name="Normal 4 23 2" xfId="9045"/>
    <cellStyle name="Normal 4 24" xfId="4796"/>
    <cellStyle name="Normal 4 24 2" xfId="10193"/>
    <cellStyle name="Normal 4 25" xfId="5355"/>
    <cellStyle name="Normal 4 25 2" xfId="10722"/>
    <cellStyle name="Normal 4 26" xfId="5575"/>
    <cellStyle name="Normal 4 26 2" xfId="10928"/>
    <cellStyle name="Normal 4 27" xfId="5724"/>
    <cellStyle name="Normal 4 3" xfId="83"/>
    <cellStyle name="Normal 4 3 10" xfId="3674"/>
    <cellStyle name="Normal 4 3 10 2" xfId="9179"/>
    <cellStyle name="Normal 4 3 11" xfId="4945"/>
    <cellStyle name="Normal 4 3 11 2" xfId="10336"/>
    <cellStyle name="Normal 4 3 12" xfId="3883"/>
    <cellStyle name="Normal 4 3 12 2" xfId="9380"/>
    <cellStyle name="Normal 4 3 13" xfId="5352"/>
    <cellStyle name="Normal 4 3 13 2" xfId="10719"/>
    <cellStyle name="Normal 4 3 14" xfId="5573"/>
    <cellStyle name="Normal 4 3 14 2" xfId="10926"/>
    <cellStyle name="Normal 4 3 15" xfId="5756"/>
    <cellStyle name="Normal 4 3 2" xfId="235"/>
    <cellStyle name="Normal 4 3 2 10" xfId="4233"/>
    <cellStyle name="Normal 4 3 2 10 2" xfId="9704"/>
    <cellStyle name="Normal 4 3 2 11" xfId="4324"/>
    <cellStyle name="Normal 4 3 2 11 2" xfId="9791"/>
    <cellStyle name="Normal 4 3 2 12" xfId="5149"/>
    <cellStyle name="Normal 4 3 2 12 2" xfId="10525"/>
    <cellStyle name="Normal 4 3 2 13" xfId="5884"/>
    <cellStyle name="Normal 4 3 2 2" xfId="718"/>
    <cellStyle name="Normal 4 3 2 2 2" xfId="6331"/>
    <cellStyle name="Normal 4 3 2 3" xfId="1123"/>
    <cellStyle name="Normal 4 3 2 3 2" xfId="6731"/>
    <cellStyle name="Normal 4 3 2 4" xfId="1530"/>
    <cellStyle name="Normal 4 3 2 4 2" xfId="7131"/>
    <cellStyle name="Normal 4 3 2 5" xfId="1933"/>
    <cellStyle name="Normal 4 3 2 5 2" xfId="7527"/>
    <cellStyle name="Normal 4 3 2 6" xfId="2339"/>
    <cellStyle name="Normal 4 3 2 6 2" xfId="7925"/>
    <cellStyle name="Normal 4 3 2 7" xfId="2739"/>
    <cellStyle name="Normal 4 3 2 7 2" xfId="8319"/>
    <cellStyle name="Normal 4 3 2 8" xfId="3626"/>
    <cellStyle name="Normal 4 3 2 8 2" xfId="9134"/>
    <cellStyle name="Normal 4 3 2 9" xfId="4897"/>
    <cellStyle name="Normal 4 3 2 9 2" xfId="10290"/>
    <cellStyle name="Normal 4 3 3" xfId="367"/>
    <cellStyle name="Normal 4 3 3 10" xfId="5309"/>
    <cellStyle name="Normal 4 3 3 10 2" xfId="10677"/>
    <cellStyle name="Normal 4 3 3 11" xfId="5540"/>
    <cellStyle name="Normal 4 3 3 11 2" xfId="10894"/>
    <cellStyle name="Normal 4 3 3 12" xfId="5678"/>
    <cellStyle name="Normal 4 3 3 12 2" xfId="11023"/>
    <cellStyle name="Normal 4 3 3 13" xfId="6011"/>
    <cellStyle name="Normal 4 3 3 2" xfId="850"/>
    <cellStyle name="Normal 4 3 3 2 2" xfId="6462"/>
    <cellStyle name="Normal 4 3 3 3" xfId="1255"/>
    <cellStyle name="Normal 4 3 3 3 2" xfId="6862"/>
    <cellStyle name="Normal 4 3 3 4" xfId="1662"/>
    <cellStyle name="Normal 4 3 3 4 2" xfId="7262"/>
    <cellStyle name="Normal 4 3 3 5" xfId="2065"/>
    <cellStyle name="Normal 4 3 3 5 2" xfId="7658"/>
    <cellStyle name="Normal 4 3 3 6" xfId="2471"/>
    <cellStyle name="Normal 4 3 3 6 2" xfId="8055"/>
    <cellStyle name="Normal 4 3 3 7" xfId="2869"/>
    <cellStyle name="Normal 4 3 3 7 2" xfId="8448"/>
    <cellStyle name="Normal 4 3 3 8" xfId="4528"/>
    <cellStyle name="Normal 4 3 3 8 2" xfId="9981"/>
    <cellStyle name="Normal 4 3 3 9" xfId="4509"/>
    <cellStyle name="Normal 4 3 3 9 2" xfId="9964"/>
    <cellStyle name="Normal 4 3 4" xfId="566"/>
    <cellStyle name="Normal 4 3 4 2" xfId="6182"/>
    <cellStyle name="Normal 4 3 5" xfId="971"/>
    <cellStyle name="Normal 4 3 5 2" xfId="6581"/>
    <cellStyle name="Normal 4 3 6" xfId="1378"/>
    <cellStyle name="Normal 4 3 6 2" xfId="6982"/>
    <cellStyle name="Normal 4 3 7" xfId="1784"/>
    <cellStyle name="Normal 4 3 7 2" xfId="7381"/>
    <cellStyle name="Normal 4 3 8" xfId="2189"/>
    <cellStyle name="Normal 4 3 8 2" xfId="7780"/>
    <cellStyle name="Normal 4 3 9" xfId="2599"/>
    <cellStyle name="Normal 4 3 9 2" xfId="8181"/>
    <cellStyle name="Normal 4 4" xfId="94"/>
    <cellStyle name="Normal 4 4 10" xfId="3172"/>
    <cellStyle name="Normal 4 4 10 2" xfId="8717"/>
    <cellStyle name="Normal 4 4 11" xfId="4781"/>
    <cellStyle name="Normal 4 4 11 2" xfId="10178"/>
    <cellStyle name="Normal 4 4 12" xfId="3443"/>
    <cellStyle name="Normal 4 4 12 2" xfId="8964"/>
    <cellStyle name="Normal 4 4 13" xfId="4848"/>
    <cellStyle name="Normal 4 4 13 2" xfId="10244"/>
    <cellStyle name="Normal 4 4 14" xfId="3822"/>
    <cellStyle name="Normal 4 4 14 2" xfId="9320"/>
    <cellStyle name="Normal 4 4 15" xfId="5766"/>
    <cellStyle name="Normal 4 4 2" xfId="245"/>
    <cellStyle name="Normal 4 4 2 10" xfId="2633"/>
    <cellStyle name="Normal 4 4 2 10 2" xfId="8214"/>
    <cellStyle name="Normal 4 4 2 11" xfId="4014"/>
    <cellStyle name="Normal 4 4 2 11 2" xfId="9504"/>
    <cellStyle name="Normal 4 4 2 12" xfId="5029"/>
    <cellStyle name="Normal 4 4 2 12 2" xfId="10414"/>
    <cellStyle name="Normal 4 4 2 13" xfId="5894"/>
    <cellStyle name="Normal 4 4 2 2" xfId="728"/>
    <cellStyle name="Normal 4 4 2 2 2" xfId="6341"/>
    <cellStyle name="Normal 4 4 2 3" xfId="1133"/>
    <cellStyle name="Normal 4 4 2 3 2" xfId="6741"/>
    <cellStyle name="Normal 4 4 2 4" xfId="1540"/>
    <cellStyle name="Normal 4 4 2 4 2" xfId="7141"/>
    <cellStyle name="Normal 4 4 2 5" xfId="1943"/>
    <cellStyle name="Normal 4 4 2 5 2" xfId="7537"/>
    <cellStyle name="Normal 4 4 2 6" xfId="2349"/>
    <cellStyle name="Normal 4 4 2 6 2" xfId="7935"/>
    <cellStyle name="Normal 4 4 2 7" xfId="2749"/>
    <cellStyle name="Normal 4 4 2 7 2" xfId="8329"/>
    <cellStyle name="Normal 4 4 2 8" xfId="3135"/>
    <cellStyle name="Normal 4 4 2 8 2" xfId="8681"/>
    <cellStyle name="Normal 4 4 2 9" xfId="4957"/>
    <cellStyle name="Normal 4 4 2 9 2" xfId="10346"/>
    <cellStyle name="Normal 4 4 3" xfId="377"/>
    <cellStyle name="Normal 4 4 3 10" xfId="4921"/>
    <cellStyle name="Normal 4 4 3 10 2" xfId="10314"/>
    <cellStyle name="Normal 4 4 3 11" xfId="3571"/>
    <cellStyle name="Normal 4 4 3 11 2" xfId="9082"/>
    <cellStyle name="Normal 4 4 3 12" xfId="4514"/>
    <cellStyle name="Normal 4 4 3 12 2" xfId="9967"/>
    <cellStyle name="Normal 4 4 3 13" xfId="6021"/>
    <cellStyle name="Normal 4 4 3 2" xfId="860"/>
    <cellStyle name="Normal 4 4 3 2 2" xfId="6472"/>
    <cellStyle name="Normal 4 4 3 3" xfId="1265"/>
    <cellStyle name="Normal 4 4 3 3 2" xfId="6872"/>
    <cellStyle name="Normal 4 4 3 4" xfId="1672"/>
    <cellStyle name="Normal 4 4 3 4 2" xfId="7272"/>
    <cellStyle name="Normal 4 4 3 5" xfId="2075"/>
    <cellStyle name="Normal 4 4 3 5 2" xfId="7668"/>
    <cellStyle name="Normal 4 4 3 6" xfId="2481"/>
    <cellStyle name="Normal 4 4 3 6 2" xfId="8065"/>
    <cellStyle name="Normal 4 4 3 7" xfId="2879"/>
    <cellStyle name="Normal 4 4 3 7 2" xfId="8458"/>
    <cellStyle name="Normal 4 4 3 8" xfId="4085"/>
    <cellStyle name="Normal 4 4 3 8 2" xfId="9571"/>
    <cellStyle name="Normal 4 4 3 9" xfId="4383"/>
    <cellStyle name="Normal 4 4 3 9 2" xfId="9848"/>
    <cellStyle name="Normal 4 4 4" xfId="577"/>
    <cellStyle name="Normal 4 4 4 2" xfId="6192"/>
    <cellStyle name="Normal 4 4 5" xfId="982"/>
    <cellStyle name="Normal 4 4 5 2" xfId="6592"/>
    <cellStyle name="Normal 4 4 6" xfId="1389"/>
    <cellStyle name="Normal 4 4 6 2" xfId="6992"/>
    <cellStyle name="Normal 4 4 7" xfId="1794"/>
    <cellStyle name="Normal 4 4 7 2" xfId="7391"/>
    <cellStyle name="Normal 4 4 8" xfId="2199"/>
    <cellStyle name="Normal 4 4 8 2" xfId="7790"/>
    <cellStyle name="Normal 4 4 9" xfId="2610"/>
    <cellStyle name="Normal 4 4 9 2" xfId="8192"/>
    <cellStyle name="Normal 4 5" xfId="57"/>
    <cellStyle name="Normal 4 5 10" xfId="3871"/>
    <cellStyle name="Normal 4 5 10 2" xfId="9369"/>
    <cellStyle name="Normal 4 5 11" xfId="3935"/>
    <cellStyle name="Normal 4 5 11 2" xfId="9428"/>
    <cellStyle name="Normal 4 5 12" xfId="5073"/>
    <cellStyle name="Normal 4 5 12 2" xfId="10453"/>
    <cellStyle name="Normal 4 5 13" xfId="3610"/>
    <cellStyle name="Normal 4 5 13 2" xfId="9119"/>
    <cellStyle name="Normal 4 5 14" xfId="5310"/>
    <cellStyle name="Normal 4 5 14 2" xfId="10678"/>
    <cellStyle name="Normal 4 5 15" xfId="5738"/>
    <cellStyle name="Normal 4 5 2" xfId="216"/>
    <cellStyle name="Normal 4 5 2 10" xfId="3613"/>
    <cellStyle name="Normal 4 5 2 10 2" xfId="9121"/>
    <cellStyle name="Normal 4 5 2 11" xfId="5164"/>
    <cellStyle name="Normal 4 5 2 11 2" xfId="10539"/>
    <cellStyle name="Normal 4 5 2 12" xfId="5435"/>
    <cellStyle name="Normal 4 5 2 12 2" xfId="10794"/>
    <cellStyle name="Normal 4 5 2 13" xfId="5866"/>
    <cellStyle name="Normal 4 5 2 2" xfId="699"/>
    <cellStyle name="Normal 4 5 2 2 2" xfId="6312"/>
    <cellStyle name="Normal 4 5 2 3" xfId="1104"/>
    <cellStyle name="Normal 4 5 2 3 2" xfId="6712"/>
    <cellStyle name="Normal 4 5 2 4" xfId="1511"/>
    <cellStyle name="Normal 4 5 2 4 2" xfId="7112"/>
    <cellStyle name="Normal 4 5 2 5" xfId="1914"/>
    <cellStyle name="Normal 4 5 2 5 2" xfId="7508"/>
    <cellStyle name="Normal 4 5 2 6" xfId="2320"/>
    <cellStyle name="Normal 4 5 2 6 2" xfId="7906"/>
    <cellStyle name="Normal 4 5 2 7" xfId="2721"/>
    <cellStyle name="Normal 4 5 2 7 2" xfId="8301"/>
    <cellStyle name="Normal 4 5 2 8" xfId="3079"/>
    <cellStyle name="Normal 4 5 2 8 2" xfId="8628"/>
    <cellStyle name="Normal 4 5 2 9" xfId="4717"/>
    <cellStyle name="Normal 4 5 2 9 2" xfId="10116"/>
    <cellStyle name="Normal 4 5 3" xfId="348"/>
    <cellStyle name="Normal 4 5 3 10" xfId="4158"/>
    <cellStyle name="Normal 4 5 3 10 2" xfId="9637"/>
    <cellStyle name="Normal 4 5 3 11" xfId="3659"/>
    <cellStyle name="Normal 4 5 3 11 2" xfId="9166"/>
    <cellStyle name="Normal 4 5 3 12" xfId="5338"/>
    <cellStyle name="Normal 4 5 3 12 2" xfId="10705"/>
    <cellStyle name="Normal 4 5 3 13" xfId="5993"/>
    <cellStyle name="Normal 4 5 3 2" xfId="831"/>
    <cellStyle name="Normal 4 5 3 2 2" xfId="6443"/>
    <cellStyle name="Normal 4 5 3 3" xfId="1236"/>
    <cellStyle name="Normal 4 5 3 3 2" xfId="6843"/>
    <cellStyle name="Normal 4 5 3 4" xfId="1643"/>
    <cellStyle name="Normal 4 5 3 4 2" xfId="7243"/>
    <cellStyle name="Normal 4 5 3 5" xfId="2046"/>
    <cellStyle name="Normal 4 5 3 5 2" xfId="7639"/>
    <cellStyle name="Normal 4 5 3 6" xfId="2452"/>
    <cellStyle name="Normal 4 5 3 6 2" xfId="8036"/>
    <cellStyle name="Normal 4 5 3 7" xfId="2850"/>
    <cellStyle name="Normal 4 5 3 7 2" xfId="8429"/>
    <cellStyle name="Normal 4 5 3 8" xfId="3449"/>
    <cellStyle name="Normal 4 5 3 8 2" xfId="8969"/>
    <cellStyle name="Normal 4 5 3 9" xfId="4464"/>
    <cellStyle name="Normal 4 5 3 9 2" xfId="9921"/>
    <cellStyle name="Normal 4 5 4" xfId="540"/>
    <cellStyle name="Normal 4 5 4 2" xfId="6159"/>
    <cellStyle name="Normal 4 5 5" xfId="815"/>
    <cellStyle name="Normal 4 5 5 2" xfId="6427"/>
    <cellStyle name="Normal 4 5 6" xfId="1220"/>
    <cellStyle name="Normal 4 5 6 2" xfId="6827"/>
    <cellStyle name="Normal 4 5 7" xfId="1627"/>
    <cellStyle name="Normal 4 5 7 2" xfId="7227"/>
    <cellStyle name="Normal 4 5 8" xfId="1650"/>
    <cellStyle name="Normal 4 5 8 2" xfId="7250"/>
    <cellStyle name="Normal 4 5 9" xfId="2082"/>
    <cellStyle name="Normal 4 5 9 2" xfId="7675"/>
    <cellStyle name="Normal 4 6" xfId="53"/>
    <cellStyle name="Normal 4 6 10" xfId="3666"/>
    <cellStyle name="Normal 4 6 10 2" xfId="9172"/>
    <cellStyle name="Normal 4 6 11" xfId="4937"/>
    <cellStyle name="Normal 4 6 11 2" xfId="10330"/>
    <cellStyle name="Normal 4 6 12" xfId="4561"/>
    <cellStyle name="Normal 4 6 12 2" xfId="10012"/>
    <cellStyle name="Normal 4 6 13" xfId="3354"/>
    <cellStyle name="Normal 4 6 13 2" xfId="8883"/>
    <cellStyle name="Normal 4 6 14" xfId="4271"/>
    <cellStyle name="Normal 4 6 14 2" xfId="9741"/>
    <cellStyle name="Normal 4 6 15" xfId="5734"/>
    <cellStyle name="Normal 4 6 2" xfId="212"/>
    <cellStyle name="Normal 4 6 2 10" xfId="4852"/>
    <cellStyle name="Normal 4 6 2 10 2" xfId="10248"/>
    <cellStyle name="Normal 4 6 2 11" xfId="4179"/>
    <cellStyle name="Normal 4 6 2 11 2" xfId="9655"/>
    <cellStyle name="Normal 4 6 2 12" xfId="3131"/>
    <cellStyle name="Normal 4 6 2 12 2" xfId="8677"/>
    <cellStyle name="Normal 4 6 2 13" xfId="5862"/>
    <cellStyle name="Normal 4 6 2 2" xfId="695"/>
    <cellStyle name="Normal 4 6 2 2 2" xfId="6308"/>
    <cellStyle name="Normal 4 6 2 3" xfId="1100"/>
    <cellStyle name="Normal 4 6 2 3 2" xfId="6708"/>
    <cellStyle name="Normal 4 6 2 4" xfId="1507"/>
    <cellStyle name="Normal 4 6 2 4 2" xfId="7108"/>
    <cellStyle name="Normal 4 6 2 5" xfId="1910"/>
    <cellStyle name="Normal 4 6 2 5 2" xfId="7504"/>
    <cellStyle name="Normal 4 6 2 6" xfId="2316"/>
    <cellStyle name="Normal 4 6 2 6 2" xfId="7902"/>
    <cellStyle name="Normal 4 6 2 7" xfId="2717"/>
    <cellStyle name="Normal 4 6 2 7 2" xfId="8297"/>
    <cellStyle name="Normal 4 6 2 8" xfId="3931"/>
    <cellStyle name="Normal 4 6 2 8 2" xfId="9424"/>
    <cellStyle name="Normal 4 6 2 9" xfId="3643"/>
    <cellStyle name="Normal 4 6 2 9 2" xfId="9150"/>
    <cellStyle name="Normal 4 6 3" xfId="344"/>
    <cellStyle name="Normal 4 6 3 10" xfId="3098"/>
    <cellStyle name="Normal 4 6 3 10 2" xfId="8645"/>
    <cellStyle name="Normal 4 6 3 11" xfId="4812"/>
    <cellStyle name="Normal 4 6 3 11 2" xfId="10209"/>
    <cellStyle name="Normal 4 6 3 12" xfId="5006"/>
    <cellStyle name="Normal 4 6 3 12 2" xfId="10393"/>
    <cellStyle name="Normal 4 6 3 13" xfId="5989"/>
    <cellStyle name="Normal 4 6 3 2" xfId="827"/>
    <cellStyle name="Normal 4 6 3 2 2" xfId="6439"/>
    <cellStyle name="Normal 4 6 3 3" xfId="1232"/>
    <cellStyle name="Normal 4 6 3 3 2" xfId="6839"/>
    <cellStyle name="Normal 4 6 3 4" xfId="1639"/>
    <cellStyle name="Normal 4 6 3 4 2" xfId="7239"/>
    <cellStyle name="Normal 4 6 3 5" xfId="2042"/>
    <cellStyle name="Normal 4 6 3 5 2" xfId="7635"/>
    <cellStyle name="Normal 4 6 3 6" xfId="2448"/>
    <cellStyle name="Normal 4 6 3 6 2" xfId="8032"/>
    <cellStyle name="Normal 4 6 3 7" xfId="2846"/>
    <cellStyle name="Normal 4 6 3 7 2" xfId="8425"/>
    <cellStyle name="Normal 4 6 3 8" xfId="3813"/>
    <cellStyle name="Normal 4 6 3 8 2" xfId="9311"/>
    <cellStyle name="Normal 4 6 3 9" xfId="3964"/>
    <cellStyle name="Normal 4 6 3 9 2" xfId="9456"/>
    <cellStyle name="Normal 4 6 4" xfId="536"/>
    <cellStyle name="Normal 4 6 4 2" xfId="6155"/>
    <cellStyle name="Normal 4 6 5" xfId="658"/>
    <cellStyle name="Normal 4 6 5 2" xfId="6271"/>
    <cellStyle name="Normal 4 6 6" xfId="1063"/>
    <cellStyle name="Normal 4 6 6 2" xfId="6671"/>
    <cellStyle name="Normal 4 6 7" xfId="1470"/>
    <cellStyle name="Normal 4 6 7 2" xfId="7071"/>
    <cellStyle name="Normal 4 6 8" xfId="2030"/>
    <cellStyle name="Normal 4 6 8 2" xfId="7623"/>
    <cellStyle name="Normal 4 6 9" xfId="515"/>
    <cellStyle name="Normal 4 6 9 2" xfId="6135"/>
    <cellStyle name="Normal 4 7" xfId="107"/>
    <cellStyle name="Normal 4 7 10" xfId="3769"/>
    <cellStyle name="Normal 4 7 10 2" xfId="9271"/>
    <cellStyle name="Normal 4 7 11" xfId="3125"/>
    <cellStyle name="Normal 4 7 11 2" xfId="8671"/>
    <cellStyle name="Normal 4 7 12" xfId="3140"/>
    <cellStyle name="Normal 4 7 12 2" xfId="8686"/>
    <cellStyle name="Normal 4 7 13" xfId="4349"/>
    <cellStyle name="Normal 4 7 13 2" xfId="9816"/>
    <cellStyle name="Normal 4 7 14" xfId="4351"/>
    <cellStyle name="Normal 4 7 14 2" xfId="9818"/>
    <cellStyle name="Normal 4 7 15" xfId="5778"/>
    <cellStyle name="Normal 4 7 2" xfId="258"/>
    <cellStyle name="Normal 4 7 2 10" xfId="4707"/>
    <cellStyle name="Normal 4 7 2 10 2" xfId="10106"/>
    <cellStyle name="Normal 4 7 2 11" xfId="5353"/>
    <cellStyle name="Normal 4 7 2 11 2" xfId="10720"/>
    <cellStyle name="Normal 4 7 2 12" xfId="5574"/>
    <cellStyle name="Normal 4 7 2 12 2" xfId="10927"/>
    <cellStyle name="Normal 4 7 2 13" xfId="5906"/>
    <cellStyle name="Normal 4 7 2 2" xfId="741"/>
    <cellStyle name="Normal 4 7 2 2 2" xfId="6354"/>
    <cellStyle name="Normal 4 7 2 3" xfId="1146"/>
    <cellStyle name="Normal 4 7 2 3 2" xfId="6754"/>
    <cellStyle name="Normal 4 7 2 4" xfId="1553"/>
    <cellStyle name="Normal 4 7 2 4 2" xfId="7154"/>
    <cellStyle name="Normal 4 7 2 5" xfId="1956"/>
    <cellStyle name="Normal 4 7 2 5 2" xfId="7550"/>
    <cellStyle name="Normal 4 7 2 6" xfId="2362"/>
    <cellStyle name="Normal 4 7 2 6 2" xfId="7948"/>
    <cellStyle name="Normal 4 7 2 7" xfId="2761"/>
    <cellStyle name="Normal 4 7 2 7 2" xfId="8341"/>
    <cellStyle name="Normal 4 7 2 8" xfId="4043"/>
    <cellStyle name="Normal 4 7 2 8 2" xfId="9531"/>
    <cellStyle name="Normal 4 7 2 9" xfId="4021"/>
    <cellStyle name="Normal 4 7 2 9 2" xfId="9510"/>
    <cellStyle name="Normal 4 7 3" xfId="390"/>
    <cellStyle name="Normal 4 7 3 10" xfId="3903"/>
    <cellStyle name="Normal 4 7 3 10 2" xfId="9398"/>
    <cellStyle name="Normal 4 7 3 11" xfId="4555"/>
    <cellStyle name="Normal 4 7 3 11 2" xfId="10006"/>
    <cellStyle name="Normal 4 7 3 12" xfId="5344"/>
    <cellStyle name="Normal 4 7 3 12 2" xfId="10711"/>
    <cellStyle name="Normal 4 7 3 13" xfId="6033"/>
    <cellStyle name="Normal 4 7 3 2" xfId="873"/>
    <cellStyle name="Normal 4 7 3 2 2" xfId="6485"/>
    <cellStyle name="Normal 4 7 3 3" xfId="1278"/>
    <cellStyle name="Normal 4 7 3 3 2" xfId="6885"/>
    <cellStyle name="Normal 4 7 3 4" xfId="1685"/>
    <cellStyle name="Normal 4 7 3 4 2" xfId="7285"/>
    <cellStyle name="Normal 4 7 3 5" xfId="2088"/>
    <cellStyle name="Normal 4 7 3 5 2" xfId="7681"/>
    <cellStyle name="Normal 4 7 3 6" xfId="2494"/>
    <cellStyle name="Normal 4 7 3 6 2" xfId="8078"/>
    <cellStyle name="Normal 4 7 3 7" xfId="2892"/>
    <cellStyle name="Normal 4 7 3 7 2" xfId="8471"/>
    <cellStyle name="Normal 4 7 3 8" xfId="3496"/>
    <cellStyle name="Normal 4 7 3 8 2" xfId="9011"/>
    <cellStyle name="Normal 4 7 3 9" xfId="4836"/>
    <cellStyle name="Normal 4 7 3 9 2" xfId="10232"/>
    <cellStyle name="Normal 4 7 4" xfId="590"/>
    <cellStyle name="Normal 4 7 4 2" xfId="6204"/>
    <cellStyle name="Normal 4 7 5" xfId="995"/>
    <cellStyle name="Normal 4 7 5 2" xfId="6604"/>
    <cellStyle name="Normal 4 7 6" xfId="1402"/>
    <cellStyle name="Normal 4 7 6 2" xfId="7004"/>
    <cellStyle name="Normal 4 7 7" xfId="1807"/>
    <cellStyle name="Normal 4 7 7 2" xfId="7403"/>
    <cellStyle name="Normal 4 7 8" xfId="2212"/>
    <cellStyle name="Normal 4 7 8 2" xfId="7802"/>
    <cellStyle name="Normal 4 7 9" xfId="2623"/>
    <cellStyle name="Normal 4 7 9 2" xfId="8204"/>
    <cellStyle name="Normal 4 8" xfId="111"/>
    <cellStyle name="Normal 4 8 10" xfId="4285"/>
    <cellStyle name="Normal 4 8 10 2" xfId="9754"/>
    <cellStyle name="Normal 4 8 11" xfId="3250"/>
    <cellStyle name="Normal 4 8 11 2" xfId="8787"/>
    <cellStyle name="Normal 4 8 12" xfId="5115"/>
    <cellStyle name="Normal 4 8 12 2" xfId="10492"/>
    <cellStyle name="Normal 4 8 13" xfId="5401"/>
    <cellStyle name="Normal 4 8 13 2" xfId="10762"/>
    <cellStyle name="Normal 4 8 14" xfId="5599"/>
    <cellStyle name="Normal 4 8 14 2" xfId="10948"/>
    <cellStyle name="Normal 4 8 15" xfId="5782"/>
    <cellStyle name="Normal 4 8 2" xfId="262"/>
    <cellStyle name="Normal 4 8 2 10" xfId="5321"/>
    <cellStyle name="Normal 4 8 2 10 2" xfId="10689"/>
    <cellStyle name="Normal 4 8 2 11" xfId="5549"/>
    <cellStyle name="Normal 4 8 2 11 2" xfId="10903"/>
    <cellStyle name="Normal 4 8 2 12" xfId="5685"/>
    <cellStyle name="Normal 4 8 2 12 2" xfId="11030"/>
    <cellStyle name="Normal 4 8 2 13" xfId="5910"/>
    <cellStyle name="Normal 4 8 2 2" xfId="745"/>
    <cellStyle name="Normal 4 8 2 2 2" xfId="6358"/>
    <cellStyle name="Normal 4 8 2 3" xfId="1150"/>
    <cellStyle name="Normal 4 8 2 3 2" xfId="6758"/>
    <cellStyle name="Normal 4 8 2 4" xfId="1557"/>
    <cellStyle name="Normal 4 8 2 4 2" xfId="7158"/>
    <cellStyle name="Normal 4 8 2 5" xfId="1960"/>
    <cellStyle name="Normal 4 8 2 5 2" xfId="7554"/>
    <cellStyle name="Normal 4 8 2 6" xfId="2366"/>
    <cellStyle name="Normal 4 8 2 6 2" xfId="7952"/>
    <cellStyle name="Normal 4 8 2 7" xfId="2765"/>
    <cellStyle name="Normal 4 8 2 7 2" xfId="8345"/>
    <cellStyle name="Normal 4 8 2 8" xfId="4542"/>
    <cellStyle name="Normal 4 8 2 8 2" xfId="9994"/>
    <cellStyle name="Normal 4 8 2 9" xfId="2857"/>
    <cellStyle name="Normal 4 8 2 9 2" xfId="8436"/>
    <cellStyle name="Normal 4 8 3" xfId="394"/>
    <cellStyle name="Normal 4 8 3 10" xfId="3039"/>
    <cellStyle name="Normal 4 8 3 10 2" xfId="8592"/>
    <cellStyle name="Normal 4 8 3 11" xfId="4570"/>
    <cellStyle name="Normal 4 8 3 11 2" xfId="10021"/>
    <cellStyle name="Normal 4 8 3 12" xfId="5199"/>
    <cellStyle name="Normal 4 8 3 12 2" xfId="10573"/>
    <cellStyle name="Normal 4 8 3 13" xfId="6037"/>
    <cellStyle name="Normal 4 8 3 2" xfId="877"/>
    <cellStyle name="Normal 4 8 3 2 2" xfId="6489"/>
    <cellStyle name="Normal 4 8 3 3" xfId="1282"/>
    <cellStyle name="Normal 4 8 3 3 2" xfId="6889"/>
    <cellStyle name="Normal 4 8 3 4" xfId="1689"/>
    <cellStyle name="Normal 4 8 3 4 2" xfId="7289"/>
    <cellStyle name="Normal 4 8 3 5" xfId="2092"/>
    <cellStyle name="Normal 4 8 3 5 2" xfId="7685"/>
    <cellStyle name="Normal 4 8 3 6" xfId="2498"/>
    <cellStyle name="Normal 4 8 3 6 2" xfId="8082"/>
    <cellStyle name="Normal 4 8 3 7" xfId="2896"/>
    <cellStyle name="Normal 4 8 3 7 2" xfId="8475"/>
    <cellStyle name="Normal 4 8 3 8" xfId="3744"/>
    <cellStyle name="Normal 4 8 3 8 2" xfId="9247"/>
    <cellStyle name="Normal 4 8 3 9" xfId="3819"/>
    <cellStyle name="Normal 4 8 3 9 2" xfId="9317"/>
    <cellStyle name="Normal 4 8 4" xfId="594"/>
    <cellStyle name="Normal 4 8 4 2" xfId="6208"/>
    <cellStyle name="Normal 4 8 5" xfId="999"/>
    <cellStyle name="Normal 4 8 5 2" xfId="6608"/>
    <cellStyle name="Normal 4 8 6" xfId="1406"/>
    <cellStyle name="Normal 4 8 6 2" xfId="7008"/>
    <cellStyle name="Normal 4 8 7" xfId="1811"/>
    <cellStyle name="Normal 4 8 7 2" xfId="7407"/>
    <cellStyle name="Normal 4 8 8" xfId="2216"/>
    <cellStyle name="Normal 4 8 8 2" xfId="7806"/>
    <cellStyle name="Normal 4 8 9" xfId="2627"/>
    <cellStyle name="Normal 4 8 9 2" xfId="8208"/>
    <cellStyle name="Normal 4 9" xfId="128"/>
    <cellStyle name="Normal 4 9 10" xfId="4288"/>
    <cellStyle name="Normal 4 9 10 2" xfId="9757"/>
    <cellStyle name="Normal 4 9 11" xfId="3699"/>
    <cellStyle name="Normal 4 9 11 2" xfId="9203"/>
    <cellStyle name="Normal 4 9 12" xfId="5117"/>
    <cellStyle name="Normal 4 9 12 2" xfId="10494"/>
    <cellStyle name="Normal 4 9 13" xfId="5402"/>
    <cellStyle name="Normal 4 9 13 2" xfId="10763"/>
    <cellStyle name="Normal 4 9 14" xfId="5600"/>
    <cellStyle name="Normal 4 9 14 2" xfId="10949"/>
    <cellStyle name="Normal 4 9 15" xfId="5794"/>
    <cellStyle name="Normal 4 9 2" xfId="274"/>
    <cellStyle name="Normal 4 9 2 10" xfId="3418"/>
    <cellStyle name="Normal 4 9 2 10 2" xfId="8942"/>
    <cellStyle name="Normal 4 9 2 11" xfId="3142"/>
    <cellStyle name="Normal 4 9 2 11 2" xfId="8688"/>
    <cellStyle name="Normal 4 9 2 12" xfId="4821"/>
    <cellStyle name="Normal 4 9 2 12 2" xfId="10218"/>
    <cellStyle name="Normal 4 9 2 13" xfId="5922"/>
    <cellStyle name="Normal 4 9 2 2" xfId="757"/>
    <cellStyle name="Normal 4 9 2 2 2" xfId="6370"/>
    <cellStyle name="Normal 4 9 2 3" xfId="1162"/>
    <cellStyle name="Normal 4 9 2 3 2" xfId="6770"/>
    <cellStyle name="Normal 4 9 2 4" xfId="1569"/>
    <cellStyle name="Normal 4 9 2 4 2" xfId="7170"/>
    <cellStyle name="Normal 4 9 2 5" xfId="1972"/>
    <cellStyle name="Normal 4 9 2 5 2" xfId="7566"/>
    <cellStyle name="Normal 4 9 2 6" xfId="2378"/>
    <cellStyle name="Normal 4 9 2 6 2" xfId="7964"/>
    <cellStyle name="Normal 4 9 2 7" xfId="2777"/>
    <cellStyle name="Normal 4 9 2 7 2" xfId="8357"/>
    <cellStyle name="Normal 4 9 2 8" xfId="3761"/>
    <cellStyle name="Normal 4 9 2 8 2" xfId="9263"/>
    <cellStyle name="Normal 4 9 2 9" xfId="3618"/>
    <cellStyle name="Normal 4 9 2 9 2" xfId="9126"/>
    <cellStyle name="Normal 4 9 3" xfId="406"/>
    <cellStyle name="Normal 4 9 3 10" xfId="4872"/>
    <cellStyle name="Normal 4 9 3 10 2" xfId="10266"/>
    <cellStyle name="Normal 4 9 3 11" xfId="4729"/>
    <cellStyle name="Normal 4 9 3 11 2" xfId="10127"/>
    <cellStyle name="Normal 4 9 3 12" xfId="4488"/>
    <cellStyle name="Normal 4 9 3 12 2" xfId="9943"/>
    <cellStyle name="Normal 4 9 3 13" xfId="6049"/>
    <cellStyle name="Normal 4 9 3 2" xfId="889"/>
    <cellStyle name="Normal 4 9 3 2 2" xfId="6501"/>
    <cellStyle name="Normal 4 9 3 3" xfId="1294"/>
    <cellStyle name="Normal 4 9 3 3 2" xfId="6901"/>
    <cellStyle name="Normal 4 9 3 4" xfId="1701"/>
    <cellStyle name="Normal 4 9 3 4 2" xfId="7301"/>
    <cellStyle name="Normal 4 9 3 5" xfId="2104"/>
    <cellStyle name="Normal 4 9 3 5 2" xfId="7697"/>
    <cellStyle name="Normal 4 9 3 6" xfId="2510"/>
    <cellStyle name="Normal 4 9 3 6 2" xfId="8094"/>
    <cellStyle name="Normal 4 9 3 7" xfId="2908"/>
    <cellStyle name="Normal 4 9 3 7 2" xfId="8487"/>
    <cellStyle name="Normal 4 9 3 8" xfId="3248"/>
    <cellStyle name="Normal 4 9 3 8 2" xfId="8785"/>
    <cellStyle name="Normal 4 9 3 9" xfId="2584"/>
    <cellStyle name="Normal 4 9 3 9 2" xfId="8166"/>
    <cellStyle name="Normal 4 9 4" xfId="611"/>
    <cellStyle name="Normal 4 9 4 2" xfId="6225"/>
    <cellStyle name="Normal 4 9 5" xfId="1016"/>
    <cellStyle name="Normal 4 9 5 2" xfId="6625"/>
    <cellStyle name="Normal 4 9 6" xfId="1423"/>
    <cellStyle name="Normal 4 9 6 2" xfId="7025"/>
    <cellStyle name="Normal 4 9 7" xfId="1827"/>
    <cellStyle name="Normal 4 9 7 2" xfId="7423"/>
    <cellStyle name="Normal 4 9 8" xfId="2233"/>
    <cellStyle name="Normal 4 9 8 2" xfId="7822"/>
    <cellStyle name="Normal 4 9 9" xfId="2641"/>
    <cellStyle name="Normal 4 9 9 2" xfId="8222"/>
    <cellStyle name="Normal 5" xfId="195"/>
    <cellStyle name="Normal 5 2" xfId="460"/>
    <cellStyle name="Normal 6" xfId="43"/>
    <cellStyle name="Normal 6 10" xfId="137"/>
    <cellStyle name="Normal 6 10 10" xfId="4367"/>
    <cellStyle name="Normal 6 10 10 2" xfId="9833"/>
    <cellStyle name="Normal 6 10 11" xfId="3523"/>
    <cellStyle name="Normal 6 10 11 2" xfId="9036"/>
    <cellStyle name="Normal 6 10 12" xfId="5177"/>
    <cellStyle name="Normal 6 10 12 2" xfId="10551"/>
    <cellStyle name="Normal 6 10 13" xfId="5445"/>
    <cellStyle name="Normal 6 10 13 2" xfId="10804"/>
    <cellStyle name="Normal 6 10 14" xfId="5624"/>
    <cellStyle name="Normal 6 10 14 2" xfId="10972"/>
    <cellStyle name="Normal 6 10 15" xfId="5802"/>
    <cellStyle name="Normal 6 10 2" xfId="282"/>
    <cellStyle name="Normal 6 10 2 10" xfId="5263"/>
    <cellStyle name="Normal 6 10 2 10 2" xfId="10634"/>
    <cellStyle name="Normal 6 10 2 11" xfId="5504"/>
    <cellStyle name="Normal 6 10 2 11 2" xfId="10861"/>
    <cellStyle name="Normal 6 10 2 12" xfId="5657"/>
    <cellStyle name="Normal 6 10 2 12 2" xfId="11003"/>
    <cellStyle name="Normal 6 10 2 13" xfId="5930"/>
    <cellStyle name="Normal 6 10 2 2" xfId="765"/>
    <cellStyle name="Normal 6 10 2 2 2" xfId="6378"/>
    <cellStyle name="Normal 6 10 2 3" xfId="1170"/>
    <cellStyle name="Normal 6 10 2 3 2" xfId="6778"/>
    <cellStyle name="Normal 6 10 2 4" xfId="1577"/>
    <cellStyle name="Normal 6 10 2 4 2" xfId="7178"/>
    <cellStyle name="Normal 6 10 2 5" xfId="1980"/>
    <cellStyle name="Normal 6 10 2 5 2" xfId="7574"/>
    <cellStyle name="Normal 6 10 2 6" xfId="2386"/>
    <cellStyle name="Normal 6 10 2 6 2" xfId="7972"/>
    <cellStyle name="Normal 6 10 2 7" xfId="2785"/>
    <cellStyle name="Normal 6 10 2 7 2" xfId="8365"/>
    <cellStyle name="Normal 6 10 2 8" xfId="4468"/>
    <cellStyle name="Normal 6 10 2 8 2" xfId="9925"/>
    <cellStyle name="Normal 6 10 2 9" xfId="4141"/>
    <cellStyle name="Normal 6 10 2 9 2" xfId="9621"/>
    <cellStyle name="Normal 6 10 3" xfId="414"/>
    <cellStyle name="Normal 6 10 3 10" xfId="5094"/>
    <cellStyle name="Normal 6 10 3 10 2" xfId="10473"/>
    <cellStyle name="Normal 6 10 3 11" xfId="5372"/>
    <cellStyle name="Normal 6 10 3 11 2" xfId="10735"/>
    <cellStyle name="Normal 6 10 3 12" xfId="5583"/>
    <cellStyle name="Normal 6 10 3 12 2" xfId="10933"/>
    <cellStyle name="Normal 6 10 3 13" xfId="6057"/>
    <cellStyle name="Normal 6 10 3 2" xfId="897"/>
    <cellStyle name="Normal 6 10 3 2 2" xfId="6509"/>
    <cellStyle name="Normal 6 10 3 3" xfId="1302"/>
    <cellStyle name="Normal 6 10 3 3 2" xfId="6909"/>
    <cellStyle name="Normal 6 10 3 4" xfId="1709"/>
    <cellStyle name="Normal 6 10 3 4 2" xfId="7309"/>
    <cellStyle name="Normal 6 10 3 5" xfId="2112"/>
    <cellStyle name="Normal 6 10 3 5 2" xfId="7705"/>
    <cellStyle name="Normal 6 10 3 6" xfId="2518"/>
    <cellStyle name="Normal 6 10 3 6 2" xfId="8102"/>
    <cellStyle name="Normal 6 10 3 7" xfId="2916"/>
    <cellStyle name="Normal 6 10 3 7 2" xfId="8495"/>
    <cellStyle name="Normal 6 10 3 8" xfId="3937"/>
    <cellStyle name="Normal 6 10 3 8 2" xfId="9430"/>
    <cellStyle name="Normal 6 10 3 9" xfId="4382"/>
    <cellStyle name="Normal 6 10 3 9 2" xfId="9847"/>
    <cellStyle name="Normal 6 10 4" xfId="620"/>
    <cellStyle name="Normal 6 10 4 2" xfId="6234"/>
    <cellStyle name="Normal 6 10 5" xfId="1025"/>
    <cellStyle name="Normal 6 10 5 2" xfId="6634"/>
    <cellStyle name="Normal 6 10 6" xfId="1432"/>
    <cellStyle name="Normal 6 10 6 2" xfId="7034"/>
    <cellStyle name="Normal 6 10 7" xfId="1836"/>
    <cellStyle name="Normal 6 10 7 2" xfId="7432"/>
    <cellStyle name="Normal 6 10 8" xfId="2242"/>
    <cellStyle name="Normal 6 10 8 2" xfId="7831"/>
    <cellStyle name="Normal 6 10 9" xfId="2649"/>
    <cellStyle name="Normal 6 10 9 2" xfId="8230"/>
    <cellStyle name="Normal 6 11" xfId="144"/>
    <cellStyle name="Normal 6 11 10" xfId="3969"/>
    <cellStyle name="Normal 6 11 10 2" xfId="9461"/>
    <cellStyle name="Normal 6 11 11" xfId="4272"/>
    <cellStyle name="Normal 6 11 11 2" xfId="9742"/>
    <cellStyle name="Normal 6 11 12" xfId="4355"/>
    <cellStyle name="Normal 6 11 12 2" xfId="9822"/>
    <cellStyle name="Normal 6 11 13" xfId="5348"/>
    <cellStyle name="Normal 6 11 13 2" xfId="10715"/>
    <cellStyle name="Normal 6 11 14" xfId="5570"/>
    <cellStyle name="Normal 6 11 14 2" xfId="10923"/>
    <cellStyle name="Normal 6 11 15" xfId="5808"/>
    <cellStyle name="Normal 6 11 2" xfId="288"/>
    <cellStyle name="Normal 6 11 2 10" xfId="4850"/>
    <cellStyle name="Normal 6 11 2 10 2" xfId="10246"/>
    <cellStyle name="Normal 6 11 2 11" xfId="3456"/>
    <cellStyle name="Normal 6 11 2 11 2" xfId="8975"/>
    <cellStyle name="Normal 6 11 2 12" xfId="5291"/>
    <cellStyle name="Normal 6 11 2 12 2" xfId="10660"/>
    <cellStyle name="Normal 6 11 2 13" xfId="5936"/>
    <cellStyle name="Normal 6 11 2 2" xfId="771"/>
    <cellStyle name="Normal 6 11 2 2 2" xfId="6384"/>
    <cellStyle name="Normal 6 11 2 3" xfId="1176"/>
    <cellStyle name="Normal 6 11 2 3 2" xfId="6784"/>
    <cellStyle name="Normal 6 11 2 4" xfId="1583"/>
    <cellStyle name="Normal 6 11 2 4 2" xfId="7184"/>
    <cellStyle name="Normal 6 11 2 5" xfId="1986"/>
    <cellStyle name="Normal 6 11 2 5 2" xfId="7580"/>
    <cellStyle name="Normal 6 11 2 6" xfId="2392"/>
    <cellStyle name="Normal 6 11 2 6 2" xfId="7978"/>
    <cellStyle name="Normal 6 11 2 7" xfId="2791"/>
    <cellStyle name="Normal 6 11 2 7 2" xfId="8371"/>
    <cellStyle name="Normal 6 11 2 8" xfId="4062"/>
    <cellStyle name="Normal 6 11 2 8 2" xfId="9550"/>
    <cellStyle name="Normal 6 11 2 9" xfId="4128"/>
    <cellStyle name="Normal 6 11 2 9 2" xfId="9611"/>
    <cellStyle name="Normal 6 11 3" xfId="420"/>
    <cellStyle name="Normal 6 11 3 10" xfId="2586"/>
    <cellStyle name="Normal 6 11 3 10 2" xfId="8168"/>
    <cellStyle name="Normal 6 11 3 11" xfId="4709"/>
    <cellStyle name="Normal 6 11 3 11 2" xfId="10108"/>
    <cellStyle name="Normal 6 11 3 12" xfId="5009"/>
    <cellStyle name="Normal 6 11 3 12 2" xfId="10396"/>
    <cellStyle name="Normal 6 11 3 13" xfId="6063"/>
    <cellStyle name="Normal 6 11 3 2" xfId="903"/>
    <cellStyle name="Normal 6 11 3 2 2" xfId="6515"/>
    <cellStyle name="Normal 6 11 3 3" xfId="1308"/>
    <cellStyle name="Normal 6 11 3 3 2" xfId="6915"/>
    <cellStyle name="Normal 6 11 3 4" xfId="1715"/>
    <cellStyle name="Normal 6 11 3 4 2" xfId="7315"/>
    <cellStyle name="Normal 6 11 3 5" xfId="2118"/>
    <cellStyle name="Normal 6 11 3 5 2" xfId="7711"/>
    <cellStyle name="Normal 6 11 3 6" xfId="2524"/>
    <cellStyle name="Normal 6 11 3 6 2" xfId="8108"/>
    <cellStyle name="Normal 6 11 3 7" xfId="2922"/>
    <cellStyle name="Normal 6 11 3 7 2" xfId="8501"/>
    <cellStyle name="Normal 6 11 3 8" xfId="3533"/>
    <cellStyle name="Normal 6 11 3 8 2" xfId="9046"/>
    <cellStyle name="Normal 6 11 3 9" xfId="4827"/>
    <cellStyle name="Normal 6 11 3 9 2" xfId="10223"/>
    <cellStyle name="Normal 6 11 4" xfId="627"/>
    <cellStyle name="Normal 6 11 4 2" xfId="6241"/>
    <cellStyle name="Normal 6 11 5" xfId="1032"/>
    <cellStyle name="Normal 6 11 5 2" xfId="6641"/>
    <cellStyle name="Normal 6 11 6" xfId="1439"/>
    <cellStyle name="Normal 6 11 6 2" xfId="7041"/>
    <cellStyle name="Normal 6 11 7" xfId="1843"/>
    <cellStyle name="Normal 6 11 7 2" xfId="7439"/>
    <cellStyle name="Normal 6 11 8" xfId="2249"/>
    <cellStyle name="Normal 6 11 8 2" xfId="7837"/>
    <cellStyle name="Normal 6 11 9" xfId="2656"/>
    <cellStyle name="Normal 6 11 9 2" xfId="8237"/>
    <cellStyle name="Normal 6 12" xfId="174"/>
    <cellStyle name="Normal 6 12 10" xfId="3904"/>
    <cellStyle name="Normal 6 12 10 2" xfId="9399"/>
    <cellStyle name="Normal 6 12 11" xfId="3097"/>
    <cellStyle name="Normal 6 12 11 2" xfId="8644"/>
    <cellStyle name="Normal 6 12 12" xfId="4934"/>
    <cellStyle name="Normal 6 12 12 2" xfId="10327"/>
    <cellStyle name="Normal 6 12 13" xfId="4917"/>
    <cellStyle name="Normal 6 12 13 2" xfId="10310"/>
    <cellStyle name="Normal 6 12 14" xfId="3624"/>
    <cellStyle name="Normal 6 12 14 2" xfId="9132"/>
    <cellStyle name="Normal 6 12 15" xfId="5831"/>
    <cellStyle name="Normal 6 12 2" xfId="312"/>
    <cellStyle name="Normal 6 12 2 10" xfId="5237"/>
    <cellStyle name="Normal 6 12 2 10 2" xfId="10610"/>
    <cellStyle name="Normal 6 12 2 11" xfId="5484"/>
    <cellStyle name="Normal 6 12 2 11 2" xfId="10842"/>
    <cellStyle name="Normal 6 12 2 12" xfId="5645"/>
    <cellStyle name="Normal 6 12 2 12 2" xfId="10992"/>
    <cellStyle name="Normal 6 12 2 13" xfId="5959"/>
    <cellStyle name="Normal 6 12 2 2" xfId="795"/>
    <cellStyle name="Normal 6 12 2 2 2" xfId="6407"/>
    <cellStyle name="Normal 6 12 2 3" xfId="1200"/>
    <cellStyle name="Normal 6 12 2 3 2" xfId="6807"/>
    <cellStyle name="Normal 6 12 2 4" xfId="1607"/>
    <cellStyle name="Normal 6 12 2 4 2" xfId="7207"/>
    <cellStyle name="Normal 6 12 2 5" xfId="2010"/>
    <cellStyle name="Normal 6 12 2 5 2" xfId="7603"/>
    <cellStyle name="Normal 6 12 2 6" xfId="2416"/>
    <cellStyle name="Normal 6 12 2 6 2" xfId="8001"/>
    <cellStyle name="Normal 6 12 2 7" xfId="2815"/>
    <cellStyle name="Normal 6 12 2 7 2" xfId="8394"/>
    <cellStyle name="Normal 6 12 2 8" xfId="4438"/>
    <cellStyle name="Normal 6 12 2 8 2" xfId="9899"/>
    <cellStyle name="Normal 6 12 2 9" xfId="4435"/>
    <cellStyle name="Normal 6 12 2 9 2" xfId="9896"/>
    <cellStyle name="Normal 6 12 3" xfId="444"/>
    <cellStyle name="Normal 6 12 3 10" xfId="5067"/>
    <cellStyle name="Normal 6 12 3 10 2" xfId="10449"/>
    <cellStyle name="Normal 6 12 3 11" xfId="3423"/>
    <cellStyle name="Normal 6 12 3 11 2" xfId="8947"/>
    <cellStyle name="Normal 6 12 3 12" xfId="5226"/>
    <cellStyle name="Normal 6 12 3 12 2" xfId="10599"/>
    <cellStyle name="Normal 6 12 3 13" xfId="6086"/>
    <cellStyle name="Normal 6 12 3 2" xfId="927"/>
    <cellStyle name="Normal 6 12 3 2 2" xfId="6539"/>
    <cellStyle name="Normal 6 12 3 3" xfId="1332"/>
    <cellStyle name="Normal 6 12 3 3 2" xfId="6939"/>
    <cellStyle name="Normal 6 12 3 4" xfId="1739"/>
    <cellStyle name="Normal 6 12 3 4 2" xfId="7339"/>
    <cellStyle name="Normal 6 12 3 5" xfId="2142"/>
    <cellStyle name="Normal 6 12 3 5 2" xfId="7735"/>
    <cellStyle name="Normal 6 12 3 6" xfId="2548"/>
    <cellStyle name="Normal 6 12 3 6 2" xfId="8132"/>
    <cellStyle name="Normal 6 12 3 7" xfId="2946"/>
    <cellStyle name="Normal 6 12 3 7 2" xfId="8525"/>
    <cellStyle name="Normal 6 12 3 8" xfId="3924"/>
    <cellStyle name="Normal 6 12 3 8 2" xfId="9417"/>
    <cellStyle name="Normal 6 12 3 9" xfId="3207"/>
    <cellStyle name="Normal 6 12 3 9 2" xfId="8747"/>
    <cellStyle name="Normal 6 12 4" xfId="657"/>
    <cellStyle name="Normal 6 12 4 2" xfId="6270"/>
    <cellStyle name="Normal 6 12 5" xfId="1062"/>
    <cellStyle name="Normal 6 12 5 2" xfId="6670"/>
    <cellStyle name="Normal 6 12 6" xfId="1469"/>
    <cellStyle name="Normal 6 12 6 2" xfId="7070"/>
    <cellStyle name="Normal 6 12 7" xfId="1873"/>
    <cellStyle name="Normal 6 12 7 2" xfId="7468"/>
    <cellStyle name="Normal 6 12 8" xfId="2278"/>
    <cellStyle name="Normal 6 12 8 2" xfId="7864"/>
    <cellStyle name="Normal 6 12 9" xfId="2682"/>
    <cellStyle name="Normal 6 12 9 2" xfId="8262"/>
    <cellStyle name="Normal 6 13" xfId="181"/>
    <cellStyle name="Normal 6 13 10" xfId="3199"/>
    <cellStyle name="Normal 6 13 10 2" xfId="8739"/>
    <cellStyle name="Normal 6 13 11" xfId="2580"/>
    <cellStyle name="Normal 6 13 11 2" xfId="8162"/>
    <cellStyle name="Normal 6 13 12" xfId="3748"/>
    <cellStyle name="Normal 6 13 12 2" xfId="9251"/>
    <cellStyle name="Normal 6 13 13" xfId="2983"/>
    <cellStyle name="Normal 6 13 13 2" xfId="8561"/>
    <cellStyle name="Normal 6 13 14" xfId="5129"/>
    <cellStyle name="Normal 6 13 14 2" xfId="10505"/>
    <cellStyle name="Normal 6 13 15" xfId="5835"/>
    <cellStyle name="Normal 6 13 2" xfId="316"/>
    <cellStyle name="Normal 6 13 2 10" xfId="3864"/>
    <cellStyle name="Normal 6 13 2 10 2" xfId="9362"/>
    <cellStyle name="Normal 6 13 2 11" xfId="4946"/>
    <cellStyle name="Normal 6 13 2 11 2" xfId="10337"/>
    <cellStyle name="Normal 6 13 2 12" xfId="4210"/>
    <cellStyle name="Normal 6 13 2 12 2" xfId="9682"/>
    <cellStyle name="Normal 6 13 2 13" xfId="5963"/>
    <cellStyle name="Normal 6 13 2 2" xfId="799"/>
    <cellStyle name="Normal 6 13 2 2 2" xfId="6411"/>
    <cellStyle name="Normal 6 13 2 3" xfId="1204"/>
    <cellStyle name="Normal 6 13 2 3 2" xfId="6811"/>
    <cellStyle name="Normal 6 13 2 4" xfId="1611"/>
    <cellStyle name="Normal 6 13 2 4 2" xfId="7211"/>
    <cellStyle name="Normal 6 13 2 5" xfId="2014"/>
    <cellStyle name="Normal 6 13 2 5 2" xfId="7607"/>
    <cellStyle name="Normal 6 13 2 6" xfId="2420"/>
    <cellStyle name="Normal 6 13 2 6 2" xfId="8005"/>
    <cellStyle name="Normal 6 13 2 7" xfId="2819"/>
    <cellStyle name="Normal 6 13 2 7 2" xfId="8398"/>
    <cellStyle name="Normal 6 13 2 8" xfId="3234"/>
    <cellStyle name="Normal 6 13 2 8 2" xfId="8771"/>
    <cellStyle name="Normal 6 13 2 9" xfId="2571"/>
    <cellStyle name="Normal 6 13 2 9 2" xfId="8153"/>
    <cellStyle name="Normal 6 13 3" xfId="448"/>
    <cellStyle name="Normal 6 13 3 10" xfId="4428"/>
    <cellStyle name="Normal 6 13 3 10 2" xfId="9889"/>
    <cellStyle name="Normal 6 13 3 11" xfId="4951"/>
    <cellStyle name="Normal 6 13 3 11 2" xfId="10340"/>
    <cellStyle name="Normal 6 13 3 12" xfId="3473"/>
    <cellStyle name="Normal 6 13 3 12 2" xfId="8991"/>
    <cellStyle name="Normal 6 13 3 13" xfId="6090"/>
    <cellStyle name="Normal 6 13 3 2" xfId="931"/>
    <cellStyle name="Normal 6 13 3 2 2" xfId="6543"/>
    <cellStyle name="Normal 6 13 3 3" xfId="1336"/>
    <cellStyle name="Normal 6 13 3 3 2" xfId="6943"/>
    <cellStyle name="Normal 6 13 3 4" xfId="1743"/>
    <cellStyle name="Normal 6 13 3 4 2" xfId="7343"/>
    <cellStyle name="Normal 6 13 3 5" xfId="2146"/>
    <cellStyle name="Normal 6 13 3 5 2" xfId="7739"/>
    <cellStyle name="Normal 6 13 3 6" xfId="2552"/>
    <cellStyle name="Normal 6 13 3 6 2" xfId="8136"/>
    <cellStyle name="Normal 6 13 3 7" xfId="2950"/>
    <cellStyle name="Normal 6 13 3 7 2" xfId="8529"/>
    <cellStyle name="Normal 6 13 3 8" xfId="4132"/>
    <cellStyle name="Normal 6 13 3 8 2" xfId="9613"/>
    <cellStyle name="Normal 6 13 3 9" xfId="2961"/>
    <cellStyle name="Normal 6 13 3 9 2" xfId="8540"/>
    <cellStyle name="Normal 6 13 4" xfId="664"/>
    <cellStyle name="Normal 6 13 4 2" xfId="6277"/>
    <cellStyle name="Normal 6 13 5" xfId="1069"/>
    <cellStyle name="Normal 6 13 5 2" xfId="6677"/>
    <cellStyle name="Normal 6 13 6" xfId="1476"/>
    <cellStyle name="Normal 6 13 6 2" xfId="7077"/>
    <cellStyle name="Normal 6 13 7" xfId="1880"/>
    <cellStyle name="Normal 6 13 7 2" xfId="7475"/>
    <cellStyle name="Normal 6 13 8" xfId="2285"/>
    <cellStyle name="Normal 6 13 8 2" xfId="7871"/>
    <cellStyle name="Normal 6 13 9" xfId="2688"/>
    <cellStyle name="Normal 6 13 9 2" xfId="8268"/>
    <cellStyle name="Normal 6 14" xfId="203"/>
    <cellStyle name="Normal 6 14 10" xfId="3551"/>
    <cellStyle name="Normal 6 14 10 2" xfId="9063"/>
    <cellStyle name="Normal 6 14 11" xfId="5346"/>
    <cellStyle name="Normal 6 14 11 2" xfId="10713"/>
    <cellStyle name="Normal 6 14 12" xfId="5568"/>
    <cellStyle name="Normal 6 14 12 2" xfId="10921"/>
    <cellStyle name="Normal 6 14 13" xfId="5853"/>
    <cellStyle name="Normal 6 14 2" xfId="686"/>
    <cellStyle name="Normal 6 14 2 2" xfId="6299"/>
    <cellStyle name="Normal 6 14 3" xfId="1091"/>
    <cellStyle name="Normal 6 14 3 2" xfId="6699"/>
    <cellStyle name="Normal 6 14 4" xfId="1498"/>
    <cellStyle name="Normal 6 14 4 2" xfId="7099"/>
    <cellStyle name="Normal 6 14 5" xfId="1901"/>
    <cellStyle name="Normal 6 14 5 2" xfId="7495"/>
    <cellStyle name="Normal 6 14 6" xfId="2307"/>
    <cellStyle name="Normal 6 14 6 2" xfId="7893"/>
    <cellStyle name="Normal 6 14 7" xfId="2708"/>
    <cellStyle name="Normal 6 14 7 2" xfId="8288"/>
    <cellStyle name="Normal 6 14 8" xfId="4214"/>
    <cellStyle name="Normal 6 14 8 2" xfId="9686"/>
    <cellStyle name="Normal 6 14 9" xfId="3616"/>
    <cellStyle name="Normal 6 14 9 2" xfId="9124"/>
    <cellStyle name="Normal 6 15" xfId="335"/>
    <cellStyle name="Normal 6 15 10" xfId="4718"/>
    <cellStyle name="Normal 6 15 10 2" xfId="10117"/>
    <cellStyle name="Normal 6 15 11" xfId="4206"/>
    <cellStyle name="Normal 6 15 11 2" xfId="9679"/>
    <cellStyle name="Normal 6 15 12" xfId="5324"/>
    <cellStyle name="Normal 6 15 12 2" xfId="10692"/>
    <cellStyle name="Normal 6 15 13" xfId="5980"/>
    <cellStyle name="Normal 6 15 2" xfId="818"/>
    <cellStyle name="Normal 6 15 2 2" xfId="6430"/>
    <cellStyle name="Normal 6 15 3" xfId="1223"/>
    <cellStyle name="Normal 6 15 3 2" xfId="6830"/>
    <cellStyle name="Normal 6 15 4" xfId="1630"/>
    <cellStyle name="Normal 6 15 4 2" xfId="7230"/>
    <cellStyle name="Normal 6 15 5" xfId="2033"/>
    <cellStyle name="Normal 6 15 5 2" xfId="7626"/>
    <cellStyle name="Normal 6 15 6" xfId="2439"/>
    <cellStyle name="Normal 6 15 6 2" xfId="8023"/>
    <cellStyle name="Normal 6 15 7" xfId="2837"/>
    <cellStyle name="Normal 6 15 7 2" xfId="8416"/>
    <cellStyle name="Normal 6 15 8" xfId="3396"/>
    <cellStyle name="Normal 6 15 8 2" xfId="8922"/>
    <cellStyle name="Normal 6 15 9" xfId="4974"/>
    <cellStyle name="Normal 6 15 9 2" xfId="10362"/>
    <cellStyle name="Normal 6 16" xfId="526"/>
    <cellStyle name="Normal 6 16 2" xfId="6145"/>
    <cellStyle name="Normal 6 17" xfId="814"/>
    <cellStyle name="Normal 6 17 2" xfId="6426"/>
    <cellStyle name="Normal 6 18" xfId="1219"/>
    <cellStyle name="Normal 6 18 2" xfId="6826"/>
    <cellStyle name="Normal 6 19" xfId="1626"/>
    <cellStyle name="Normal 6 19 2" xfId="7226"/>
    <cellStyle name="Normal 6 2" xfId="72"/>
    <cellStyle name="Normal 6 2 10" xfId="3844"/>
    <cellStyle name="Normal 6 2 10 2" xfId="9342"/>
    <cellStyle name="Normal 6 2 11" xfId="3247"/>
    <cellStyle name="Normal 6 2 11 2" xfId="8784"/>
    <cellStyle name="Normal 6 2 12" xfId="3786"/>
    <cellStyle name="Normal 6 2 12 2" xfId="9287"/>
    <cellStyle name="Normal 6 2 13" xfId="4943"/>
    <cellStyle name="Normal 6 2 13 2" xfId="10335"/>
    <cellStyle name="Normal 6 2 14" xfId="4316"/>
    <cellStyle name="Normal 6 2 14 2" xfId="9783"/>
    <cellStyle name="Normal 6 2 15" xfId="5747"/>
    <cellStyle name="Normal 6 2 2" xfId="226"/>
    <cellStyle name="Normal 6 2 2 10" xfId="4936"/>
    <cellStyle name="Normal 6 2 2 10 2" xfId="10329"/>
    <cellStyle name="Normal 6 2 2 11" xfId="4107"/>
    <cellStyle name="Normal 6 2 2 11 2" xfId="9591"/>
    <cellStyle name="Normal 6 2 2 12" xfId="3973"/>
    <cellStyle name="Normal 6 2 2 12 2" xfId="9465"/>
    <cellStyle name="Normal 6 2 2 13" xfId="5875"/>
    <cellStyle name="Normal 6 2 2 2" xfId="709"/>
    <cellStyle name="Normal 6 2 2 2 2" xfId="6322"/>
    <cellStyle name="Normal 6 2 2 3" xfId="1114"/>
    <cellStyle name="Normal 6 2 2 3 2" xfId="6722"/>
    <cellStyle name="Normal 6 2 2 4" xfId="1521"/>
    <cellStyle name="Normal 6 2 2 4 2" xfId="7122"/>
    <cellStyle name="Normal 6 2 2 5" xfId="1924"/>
    <cellStyle name="Normal 6 2 2 5 2" xfId="7518"/>
    <cellStyle name="Normal 6 2 2 6" xfId="2330"/>
    <cellStyle name="Normal 6 2 2 6 2" xfId="7916"/>
    <cellStyle name="Normal 6 2 2 7" xfId="2730"/>
    <cellStyle name="Normal 6 2 2 7 2" xfId="8310"/>
    <cellStyle name="Normal 6 2 2 8" xfId="3200"/>
    <cellStyle name="Normal 6 2 2 8 2" xfId="8740"/>
    <cellStyle name="Normal 6 2 2 9" xfId="2834"/>
    <cellStyle name="Normal 6 2 2 9 2" xfId="8413"/>
    <cellStyle name="Normal 6 2 3" xfId="358"/>
    <cellStyle name="Normal 6 2 3 10" xfId="3946"/>
    <cellStyle name="Normal 6 2 3 10 2" xfId="9439"/>
    <cellStyle name="Normal 6 2 3 11" xfId="3544"/>
    <cellStyle name="Normal 6 2 3 11 2" xfId="9056"/>
    <cellStyle name="Normal 6 2 3 12" xfId="4909"/>
    <cellStyle name="Normal 6 2 3 12 2" xfId="10302"/>
    <cellStyle name="Normal 6 2 3 13" xfId="6002"/>
    <cellStyle name="Normal 6 2 3 2" xfId="841"/>
    <cellStyle name="Normal 6 2 3 2 2" xfId="6453"/>
    <cellStyle name="Normal 6 2 3 3" xfId="1246"/>
    <cellStyle name="Normal 6 2 3 3 2" xfId="6853"/>
    <cellStyle name="Normal 6 2 3 4" xfId="1653"/>
    <cellStyle name="Normal 6 2 3 4 2" xfId="7253"/>
    <cellStyle name="Normal 6 2 3 5" xfId="2056"/>
    <cellStyle name="Normal 6 2 3 5 2" xfId="7649"/>
    <cellStyle name="Normal 6 2 3 6" xfId="2462"/>
    <cellStyle name="Normal 6 2 3 6 2" xfId="8046"/>
    <cellStyle name="Normal 6 2 3 7" xfId="2860"/>
    <cellStyle name="Normal 6 2 3 7 2" xfId="8439"/>
    <cellStyle name="Normal 6 2 3 8" xfId="4124"/>
    <cellStyle name="Normal 6 2 3 8 2" xfId="9607"/>
    <cellStyle name="Normal 6 2 3 9" xfId="3747"/>
    <cellStyle name="Normal 6 2 3 9 2" xfId="9250"/>
    <cellStyle name="Normal 6 2 4" xfId="555"/>
    <cellStyle name="Normal 6 2 4 2" xfId="6172"/>
    <cellStyle name="Normal 6 2 5" xfId="522"/>
    <cellStyle name="Normal 6 2 5 2" xfId="6142"/>
    <cellStyle name="Normal 6 2 6" xfId="962"/>
    <cellStyle name="Normal 6 2 6 2" xfId="6572"/>
    <cellStyle name="Normal 6 2 7" xfId="1367"/>
    <cellStyle name="Normal 6 2 7 2" xfId="6972"/>
    <cellStyle name="Normal 6 2 8" xfId="1448"/>
    <cellStyle name="Normal 6 2 8 2" xfId="7050"/>
    <cellStyle name="Normal 6 2 9" xfId="2588"/>
    <cellStyle name="Normal 6 2 9 2" xfId="8170"/>
    <cellStyle name="Normal 6 20" xfId="1840"/>
    <cellStyle name="Normal 6 20 2" xfId="7436"/>
    <cellStyle name="Normal 6 21" xfId="2280"/>
    <cellStyle name="Normal 6 21 2" xfId="7866"/>
    <cellStyle name="Normal 6 22" xfId="3574"/>
    <cellStyle name="Normal 6 22 2" xfId="9085"/>
    <cellStyle name="Normal 6 23" xfId="4855"/>
    <cellStyle name="Normal 6 23 2" xfId="10250"/>
    <cellStyle name="Normal 6 24" xfId="4879"/>
    <cellStyle name="Normal 6 24 2" xfId="10273"/>
    <cellStyle name="Normal 6 25" xfId="4392"/>
    <cellStyle name="Normal 6 25 2" xfId="9855"/>
    <cellStyle name="Normal 6 26" xfId="3668"/>
    <cellStyle name="Normal 6 26 2" xfId="9174"/>
    <cellStyle name="Normal 6 27" xfId="5725"/>
    <cellStyle name="Normal 6 3" xfId="84"/>
    <cellStyle name="Normal 6 3 10" xfId="3369"/>
    <cellStyle name="Normal 6 3 10 2" xfId="8897"/>
    <cellStyle name="Normal 6 3 11" xfId="4699"/>
    <cellStyle name="Normal 6 3 11 2" xfId="10098"/>
    <cellStyle name="Normal 6 3 12" xfId="4103"/>
    <cellStyle name="Normal 6 3 12 2" xfId="9588"/>
    <cellStyle name="Normal 6 3 13" xfId="4820"/>
    <cellStyle name="Normal 6 3 13 2" xfId="10217"/>
    <cellStyle name="Normal 6 3 14" xfId="4695"/>
    <cellStyle name="Normal 6 3 14 2" xfId="10095"/>
    <cellStyle name="Normal 6 3 15" xfId="5757"/>
    <cellStyle name="Normal 6 3 2" xfId="236"/>
    <cellStyle name="Normal 6 3 2 10" xfId="4241"/>
    <cellStyle name="Normal 6 3 2 10 2" xfId="9711"/>
    <cellStyle name="Normal 6 3 2 11" xfId="3723"/>
    <cellStyle name="Normal 6 3 2 11 2" xfId="9226"/>
    <cellStyle name="Normal 6 3 2 12" xfId="5234"/>
    <cellStyle name="Normal 6 3 2 12 2" xfId="10607"/>
    <cellStyle name="Normal 6 3 2 13" xfId="5885"/>
    <cellStyle name="Normal 6 3 2 2" xfId="719"/>
    <cellStyle name="Normal 6 3 2 2 2" xfId="6332"/>
    <cellStyle name="Normal 6 3 2 3" xfId="1124"/>
    <cellStyle name="Normal 6 3 2 3 2" xfId="6732"/>
    <cellStyle name="Normal 6 3 2 4" xfId="1531"/>
    <cellStyle name="Normal 6 3 2 4 2" xfId="7132"/>
    <cellStyle name="Normal 6 3 2 5" xfId="1934"/>
    <cellStyle name="Normal 6 3 2 5 2" xfId="7528"/>
    <cellStyle name="Normal 6 3 2 6" xfId="2340"/>
    <cellStyle name="Normal 6 3 2 6 2" xfId="7926"/>
    <cellStyle name="Normal 6 3 2 7" xfId="2740"/>
    <cellStyle name="Normal 6 3 2 7 2" xfId="8320"/>
    <cellStyle name="Normal 6 3 2 8" xfId="3323"/>
    <cellStyle name="Normal 6 3 2 8 2" xfId="8854"/>
    <cellStyle name="Normal 6 3 2 9" xfId="4391"/>
    <cellStyle name="Normal 6 3 2 9 2" xfId="9854"/>
    <cellStyle name="Normal 6 3 3" xfId="368"/>
    <cellStyle name="Normal 6 3 3 10" xfId="3785"/>
    <cellStyle name="Normal 6 3 3 10 2" xfId="9286"/>
    <cellStyle name="Normal 6 3 3 11" xfId="4888"/>
    <cellStyle name="Normal 6 3 3 11 2" xfId="10282"/>
    <cellStyle name="Normal 6 3 3 12" xfId="3642"/>
    <cellStyle name="Normal 6 3 3 12 2" xfId="9149"/>
    <cellStyle name="Normal 6 3 3 13" xfId="6012"/>
    <cellStyle name="Normal 6 3 3 2" xfId="851"/>
    <cellStyle name="Normal 6 3 3 2 2" xfId="6463"/>
    <cellStyle name="Normal 6 3 3 3" xfId="1256"/>
    <cellStyle name="Normal 6 3 3 3 2" xfId="6863"/>
    <cellStyle name="Normal 6 3 3 4" xfId="1663"/>
    <cellStyle name="Normal 6 3 3 4 2" xfId="7263"/>
    <cellStyle name="Normal 6 3 3 5" xfId="2066"/>
    <cellStyle name="Normal 6 3 3 5 2" xfId="7659"/>
    <cellStyle name="Normal 6 3 3 6" xfId="2472"/>
    <cellStyle name="Normal 6 3 3 6 2" xfId="8056"/>
    <cellStyle name="Normal 6 3 3 7" xfId="2870"/>
    <cellStyle name="Normal 6 3 3 7 2" xfId="8449"/>
    <cellStyle name="Normal 6 3 3 8" xfId="4245"/>
    <cellStyle name="Normal 6 3 3 8 2" xfId="9715"/>
    <cellStyle name="Normal 6 3 3 9" xfId="3452"/>
    <cellStyle name="Normal 6 3 3 9 2" xfId="8972"/>
    <cellStyle name="Normal 6 3 4" xfId="567"/>
    <cellStyle name="Normal 6 3 4 2" xfId="6183"/>
    <cellStyle name="Normal 6 3 5" xfId="972"/>
    <cellStyle name="Normal 6 3 5 2" xfId="6582"/>
    <cellStyle name="Normal 6 3 6" xfId="1379"/>
    <cellStyle name="Normal 6 3 6 2" xfId="6983"/>
    <cellStyle name="Normal 6 3 7" xfId="1785"/>
    <cellStyle name="Normal 6 3 7 2" xfId="7382"/>
    <cellStyle name="Normal 6 3 8" xfId="2190"/>
    <cellStyle name="Normal 6 3 8 2" xfId="7781"/>
    <cellStyle name="Normal 6 3 9" xfId="2600"/>
    <cellStyle name="Normal 6 3 9 2" xfId="8182"/>
    <cellStyle name="Normal 6 4" xfId="95"/>
    <cellStyle name="Normal 6 4 10" xfId="4578"/>
    <cellStyle name="Normal 6 4 10 2" xfId="10029"/>
    <cellStyle name="Normal 6 4 11" xfId="3866"/>
    <cellStyle name="Normal 6 4 11 2" xfId="9364"/>
    <cellStyle name="Normal 6 4 12" xfId="5340"/>
    <cellStyle name="Normal 6 4 12 2" xfId="10707"/>
    <cellStyle name="Normal 6 4 13" xfId="5565"/>
    <cellStyle name="Normal 6 4 13 2" xfId="10918"/>
    <cellStyle name="Normal 6 4 14" xfId="5696"/>
    <cellStyle name="Normal 6 4 14 2" xfId="11041"/>
    <cellStyle name="Normal 6 4 15" xfId="5767"/>
    <cellStyle name="Normal 6 4 2" xfId="246"/>
    <cellStyle name="Normal 6 4 2 10" xfId="4761"/>
    <cellStyle name="Normal 6 4 2 10 2" xfId="10159"/>
    <cellStyle name="Normal 6 4 2 11" xfId="3038"/>
    <cellStyle name="Normal 6 4 2 11 2" xfId="8591"/>
    <cellStyle name="Normal 6 4 2 12" xfId="5306"/>
    <cellStyle name="Normal 6 4 2 12 2" xfId="10674"/>
    <cellStyle name="Normal 6 4 2 13" xfId="5895"/>
    <cellStyle name="Normal 6 4 2 2" xfId="729"/>
    <cellStyle name="Normal 6 4 2 2 2" xfId="6342"/>
    <cellStyle name="Normal 6 4 2 3" xfId="1134"/>
    <cellStyle name="Normal 6 4 2 3 2" xfId="6742"/>
    <cellStyle name="Normal 6 4 2 4" xfId="1541"/>
    <cellStyle name="Normal 6 4 2 4 2" xfId="7142"/>
    <cellStyle name="Normal 6 4 2 5" xfId="1944"/>
    <cellStyle name="Normal 6 4 2 5 2" xfId="7538"/>
    <cellStyle name="Normal 6 4 2 6" xfId="2350"/>
    <cellStyle name="Normal 6 4 2 6 2" xfId="7936"/>
    <cellStyle name="Normal 6 4 2 7" xfId="2750"/>
    <cellStyle name="Normal 6 4 2 7 2" xfId="8330"/>
    <cellStyle name="Normal 6 4 2 8" xfId="3071"/>
    <cellStyle name="Normal 6 4 2 8 2" xfId="8620"/>
    <cellStyle name="Normal 6 4 2 9" xfId="4710"/>
    <cellStyle name="Normal 6 4 2 9 2" xfId="10109"/>
    <cellStyle name="Normal 6 4 3" xfId="378"/>
    <cellStyle name="Normal 6 4 3 10" xfId="3348"/>
    <cellStyle name="Normal 6 4 3 10 2" xfId="8878"/>
    <cellStyle name="Normal 6 4 3 11" xfId="4772"/>
    <cellStyle name="Normal 6 4 3 11 2" xfId="10169"/>
    <cellStyle name="Normal 6 4 3 12" xfId="4731"/>
    <cellStyle name="Normal 6 4 3 12 2" xfId="10129"/>
    <cellStyle name="Normal 6 4 3 13" xfId="6022"/>
    <cellStyle name="Normal 6 4 3 2" xfId="861"/>
    <cellStyle name="Normal 6 4 3 2 2" xfId="6473"/>
    <cellStyle name="Normal 6 4 3 3" xfId="1266"/>
    <cellStyle name="Normal 6 4 3 3 2" xfId="6873"/>
    <cellStyle name="Normal 6 4 3 4" xfId="1673"/>
    <cellStyle name="Normal 6 4 3 4 2" xfId="7273"/>
    <cellStyle name="Normal 6 4 3 5" xfId="2076"/>
    <cellStyle name="Normal 6 4 3 5 2" xfId="7669"/>
    <cellStyle name="Normal 6 4 3 6" xfId="2482"/>
    <cellStyle name="Normal 6 4 3 6 2" xfId="8066"/>
    <cellStyle name="Normal 6 4 3 7" xfId="2880"/>
    <cellStyle name="Normal 6 4 3 7 2" xfId="8459"/>
    <cellStyle name="Normal 6 4 3 8" xfId="3781"/>
    <cellStyle name="Normal 6 4 3 8 2" xfId="9282"/>
    <cellStyle name="Normal 6 4 3 9" xfId="3128"/>
    <cellStyle name="Normal 6 4 3 9 2" xfId="8674"/>
    <cellStyle name="Normal 6 4 4" xfId="578"/>
    <cellStyle name="Normal 6 4 4 2" xfId="6193"/>
    <cellStyle name="Normal 6 4 5" xfId="983"/>
    <cellStyle name="Normal 6 4 5 2" xfId="6593"/>
    <cellStyle name="Normal 6 4 6" xfId="1390"/>
    <cellStyle name="Normal 6 4 6 2" xfId="6993"/>
    <cellStyle name="Normal 6 4 7" xfId="1795"/>
    <cellStyle name="Normal 6 4 7 2" xfId="7392"/>
    <cellStyle name="Normal 6 4 8" xfId="2200"/>
    <cellStyle name="Normal 6 4 8 2" xfId="7791"/>
    <cellStyle name="Normal 6 4 9" xfId="2611"/>
    <cellStyle name="Normal 6 4 9 2" xfId="8193"/>
    <cellStyle name="Normal 6 5" xfId="61"/>
    <cellStyle name="Normal 6 5 10" xfId="4041"/>
    <cellStyle name="Normal 6 5 10 2" xfId="9529"/>
    <cellStyle name="Normal 6 5 11" xfId="3505"/>
    <cellStyle name="Normal 6 5 11 2" xfId="9020"/>
    <cellStyle name="Normal 6 5 12" xfId="5098"/>
    <cellStyle name="Normal 6 5 12 2" xfId="10477"/>
    <cellStyle name="Normal 6 5 13" xfId="5390"/>
    <cellStyle name="Normal 6 5 13 2" xfId="10752"/>
    <cellStyle name="Normal 6 5 14" xfId="5591"/>
    <cellStyle name="Normal 6 5 14 2" xfId="10941"/>
    <cellStyle name="Normal 6 5 15" xfId="5741"/>
    <cellStyle name="Normal 6 5 2" xfId="219"/>
    <cellStyle name="Normal 6 5 2 10" xfId="3987"/>
    <cellStyle name="Normal 6 5 2 10 2" xfId="9479"/>
    <cellStyle name="Normal 6 5 2 11" xfId="4839"/>
    <cellStyle name="Normal 6 5 2 11 2" xfId="10235"/>
    <cellStyle name="Normal 6 5 2 12" xfId="2166"/>
    <cellStyle name="Normal 6 5 2 12 2" xfId="7758"/>
    <cellStyle name="Normal 6 5 2 13" xfId="5869"/>
    <cellStyle name="Normal 6 5 2 2" xfId="702"/>
    <cellStyle name="Normal 6 5 2 2 2" xfId="6315"/>
    <cellStyle name="Normal 6 5 2 3" xfId="1107"/>
    <cellStyle name="Normal 6 5 2 3 2" xfId="6715"/>
    <cellStyle name="Normal 6 5 2 4" xfId="1514"/>
    <cellStyle name="Normal 6 5 2 4 2" xfId="7115"/>
    <cellStyle name="Normal 6 5 2 5" xfId="1917"/>
    <cellStyle name="Normal 6 5 2 5 2" xfId="7511"/>
    <cellStyle name="Normal 6 5 2 6" xfId="2323"/>
    <cellStyle name="Normal 6 5 2 6 2" xfId="7909"/>
    <cellStyle name="Normal 6 5 2 7" xfId="2724"/>
    <cellStyle name="Normal 6 5 2 7 2" xfId="8304"/>
    <cellStyle name="Normal 6 5 2 8" xfId="3905"/>
    <cellStyle name="Normal 6 5 2 8 2" xfId="9400"/>
    <cellStyle name="Normal 6 5 2 9" xfId="4520"/>
    <cellStyle name="Normal 6 5 2 9 2" xfId="9973"/>
    <cellStyle name="Normal 6 5 3" xfId="351"/>
    <cellStyle name="Normal 6 5 3 10" xfId="3853"/>
    <cellStyle name="Normal 6 5 3 10 2" xfId="9351"/>
    <cellStyle name="Normal 6 5 3 11" xfId="5068"/>
    <cellStyle name="Normal 6 5 3 11 2" xfId="10450"/>
    <cellStyle name="Normal 6 5 3 12" xfId="5363"/>
    <cellStyle name="Normal 6 5 3 12 2" xfId="10728"/>
    <cellStyle name="Normal 6 5 3 13" xfId="5996"/>
    <cellStyle name="Normal 6 5 3 2" xfId="834"/>
    <cellStyle name="Normal 6 5 3 2 2" xfId="6446"/>
    <cellStyle name="Normal 6 5 3 3" xfId="1239"/>
    <cellStyle name="Normal 6 5 3 3 2" xfId="6846"/>
    <cellStyle name="Normal 6 5 3 4" xfId="1646"/>
    <cellStyle name="Normal 6 5 3 4 2" xfId="7246"/>
    <cellStyle name="Normal 6 5 3 5" xfId="2049"/>
    <cellStyle name="Normal 6 5 3 5 2" xfId="7642"/>
    <cellStyle name="Normal 6 5 3 6" xfId="2455"/>
    <cellStyle name="Normal 6 5 3 6 2" xfId="8039"/>
    <cellStyle name="Normal 6 5 3 7" xfId="2853"/>
    <cellStyle name="Normal 6 5 3 7 2" xfId="8432"/>
    <cellStyle name="Normal 6 5 3 8" xfId="3091"/>
    <cellStyle name="Normal 6 5 3 8 2" xfId="8638"/>
    <cellStyle name="Normal 6 5 3 9" xfId="4726"/>
    <cellStyle name="Normal 6 5 3 9 2" xfId="10124"/>
    <cellStyle name="Normal 6 5 4" xfId="544"/>
    <cellStyle name="Normal 6 5 4 2" xfId="6163"/>
    <cellStyle name="Normal 6 5 5" xfId="519"/>
    <cellStyle name="Normal 6 5 5 2" xfId="6139"/>
    <cellStyle name="Normal 6 5 6" xfId="838"/>
    <cellStyle name="Normal 6 5 6 2" xfId="6450"/>
    <cellStyle name="Normal 6 5 7" xfId="1243"/>
    <cellStyle name="Normal 6 5 7 2" xfId="6850"/>
    <cellStyle name="Normal 6 5 8" xfId="1774"/>
    <cellStyle name="Normal 6 5 8 2" xfId="7371"/>
    <cellStyle name="Normal 6 5 9" xfId="2180"/>
    <cellStyle name="Normal 6 5 9 2" xfId="7771"/>
    <cellStyle name="Normal 6 6" xfId="88"/>
    <cellStyle name="Normal 6 6 10" xfId="3578"/>
    <cellStyle name="Normal 6 6 10 2" xfId="9089"/>
    <cellStyle name="Normal 6 6 11" xfId="4860"/>
    <cellStyle name="Normal 6 6 11 2" xfId="10255"/>
    <cellStyle name="Normal 6 6 12" xfId="4813"/>
    <cellStyle name="Normal 6 6 12 2" xfId="10210"/>
    <cellStyle name="Normal 6 6 13" xfId="5011"/>
    <cellStyle name="Normal 6 6 13 2" xfId="10398"/>
    <cellStyle name="Normal 6 6 14" xfId="3389"/>
    <cellStyle name="Normal 6 6 14 2" xfId="8916"/>
    <cellStyle name="Normal 6 6 15" xfId="5761"/>
    <cellStyle name="Normal 6 6 2" xfId="240"/>
    <cellStyle name="Normal 6 6 2 10" xfId="3698"/>
    <cellStyle name="Normal 6 6 2 10 2" xfId="9202"/>
    <cellStyle name="Normal 6 6 2 11" xfId="5322"/>
    <cellStyle name="Normal 6 6 2 11 2" xfId="10690"/>
    <cellStyle name="Normal 6 6 2 12" xfId="5550"/>
    <cellStyle name="Normal 6 6 2 12 2" xfId="10904"/>
    <cellStyle name="Normal 6 6 2 13" xfId="5889"/>
    <cellStyle name="Normal 6 6 2 2" xfId="723"/>
    <cellStyle name="Normal 6 6 2 2 2" xfId="6336"/>
    <cellStyle name="Normal 6 6 2 3" xfId="1128"/>
    <cellStyle name="Normal 6 6 2 3 2" xfId="6736"/>
    <cellStyle name="Normal 6 6 2 4" xfId="1535"/>
    <cellStyle name="Normal 6 6 2 4 2" xfId="7136"/>
    <cellStyle name="Normal 6 6 2 5" xfId="1938"/>
    <cellStyle name="Normal 6 6 2 5 2" xfId="7532"/>
    <cellStyle name="Normal 6 6 2 6" xfId="2344"/>
    <cellStyle name="Normal 6 6 2 6 2" xfId="7930"/>
    <cellStyle name="Normal 6 6 2 7" xfId="2744"/>
    <cellStyle name="Normal 6 6 2 7 2" xfId="8324"/>
    <cellStyle name="Normal 6 6 2 8" xfId="3528"/>
    <cellStyle name="Normal 6 6 2 8 2" xfId="9041"/>
    <cellStyle name="Normal 6 6 2 9" xfId="3679"/>
    <cellStyle name="Normal 6 6 2 9 2" xfId="9184"/>
    <cellStyle name="Normal 6 6 3" xfId="372"/>
    <cellStyle name="Normal 6 6 3 10" xfId="5233"/>
    <cellStyle name="Normal 6 6 3 10 2" xfId="10606"/>
    <cellStyle name="Normal 6 6 3 11" xfId="5481"/>
    <cellStyle name="Normal 6 6 3 11 2" xfId="10839"/>
    <cellStyle name="Normal 6 6 3 12" xfId="5643"/>
    <cellStyle name="Normal 6 6 3 12 2" xfId="10990"/>
    <cellStyle name="Normal 6 6 3 13" xfId="6016"/>
    <cellStyle name="Normal 6 6 3 2" xfId="855"/>
    <cellStyle name="Normal 6 6 3 2 2" xfId="6467"/>
    <cellStyle name="Normal 6 6 3 3" xfId="1260"/>
    <cellStyle name="Normal 6 6 3 3 2" xfId="6867"/>
    <cellStyle name="Normal 6 6 3 4" xfId="1667"/>
    <cellStyle name="Normal 6 6 3 4 2" xfId="7267"/>
    <cellStyle name="Normal 6 6 3 5" xfId="2070"/>
    <cellStyle name="Normal 6 6 3 5 2" xfId="7663"/>
    <cellStyle name="Normal 6 6 3 6" xfId="2476"/>
    <cellStyle name="Normal 6 6 3 6 2" xfId="8060"/>
    <cellStyle name="Normal 6 6 3 7" xfId="2874"/>
    <cellStyle name="Normal 6 6 3 7 2" xfId="8453"/>
    <cellStyle name="Normal 6 6 3 8" xfId="4432"/>
    <cellStyle name="Normal 6 6 3 8 2" xfId="9893"/>
    <cellStyle name="Normal 6 6 3 9" xfId="4335"/>
    <cellStyle name="Normal 6 6 3 9 2" xfId="9802"/>
    <cellStyle name="Normal 6 6 4" xfId="571"/>
    <cellStyle name="Normal 6 6 4 2" xfId="6187"/>
    <cellStyle name="Normal 6 6 5" xfId="976"/>
    <cellStyle name="Normal 6 6 5 2" xfId="6586"/>
    <cellStyle name="Normal 6 6 6" xfId="1383"/>
    <cellStyle name="Normal 6 6 6 2" xfId="6987"/>
    <cellStyle name="Normal 6 6 7" xfId="1789"/>
    <cellStyle name="Normal 6 6 7 2" xfId="7386"/>
    <cellStyle name="Normal 6 6 8" xfId="2194"/>
    <cellStyle name="Normal 6 6 8 2" xfId="7785"/>
    <cellStyle name="Normal 6 6 9" xfId="2604"/>
    <cellStyle name="Normal 6 6 9 2" xfId="8186"/>
    <cellStyle name="Normal 6 7" xfId="64"/>
    <cellStyle name="Normal 6 7 10" xfId="3124"/>
    <cellStyle name="Normal 6 7 10 2" xfId="8670"/>
    <cellStyle name="Normal 6 7 11" xfId="4749"/>
    <cellStyle name="Normal 6 7 11 2" xfId="10147"/>
    <cellStyle name="Normal 6 7 12" xfId="3831"/>
    <cellStyle name="Normal 6 7 12 2" xfId="9329"/>
    <cellStyle name="Normal 6 7 13" xfId="5147"/>
    <cellStyle name="Normal 6 7 13 2" xfId="10523"/>
    <cellStyle name="Normal 6 7 14" xfId="5424"/>
    <cellStyle name="Normal 6 7 14 2" xfId="10784"/>
    <cellStyle name="Normal 6 7 15" xfId="5742"/>
    <cellStyle name="Normal 6 7 2" xfId="220"/>
    <cellStyle name="Normal 6 7 2 10" xfId="3388"/>
    <cellStyle name="Normal 6 7 2 10 2" xfId="8915"/>
    <cellStyle name="Normal 6 7 2 11" xfId="4170"/>
    <cellStyle name="Normal 6 7 2 11 2" xfId="9648"/>
    <cellStyle name="Normal 6 7 2 12" xfId="5072"/>
    <cellStyle name="Normal 6 7 2 12 2" xfId="10452"/>
    <cellStyle name="Normal 6 7 2 13" xfId="5870"/>
    <cellStyle name="Normal 6 7 2 2" xfId="703"/>
    <cellStyle name="Normal 6 7 2 2 2" xfId="6316"/>
    <cellStyle name="Normal 6 7 2 3" xfId="1108"/>
    <cellStyle name="Normal 6 7 2 3 2" xfId="6716"/>
    <cellStyle name="Normal 6 7 2 4" xfId="1515"/>
    <cellStyle name="Normal 6 7 2 4 2" xfId="7116"/>
    <cellStyle name="Normal 6 7 2 5" xfId="1918"/>
    <cellStyle name="Normal 6 7 2 5 2" xfId="7512"/>
    <cellStyle name="Normal 6 7 2 6" xfId="2324"/>
    <cellStyle name="Normal 6 7 2 6 2" xfId="7910"/>
    <cellStyle name="Normal 6 7 2 7" xfId="2725"/>
    <cellStyle name="Normal 6 7 2 7 2" xfId="8305"/>
    <cellStyle name="Normal 6 7 2 8" xfId="3604"/>
    <cellStyle name="Normal 6 7 2 8 2" xfId="9113"/>
    <cellStyle name="Normal 6 7 2 9" xfId="4881"/>
    <cellStyle name="Normal 6 7 2 9 2" xfId="10275"/>
    <cellStyle name="Normal 6 7 3" xfId="352"/>
    <cellStyle name="Normal 6 7 3 10" xfId="5298"/>
    <cellStyle name="Normal 6 7 3 10 2" xfId="10666"/>
    <cellStyle name="Normal 6 7 3 11" xfId="5532"/>
    <cellStyle name="Normal 6 7 3 11 2" xfId="10886"/>
    <cellStyle name="Normal 6 7 3 12" xfId="5672"/>
    <cellStyle name="Normal 6 7 3 12 2" xfId="11017"/>
    <cellStyle name="Normal 6 7 3 13" xfId="5997"/>
    <cellStyle name="Normal 6 7 3 2" xfId="835"/>
    <cellStyle name="Normal 6 7 3 2 2" xfId="6447"/>
    <cellStyle name="Normal 6 7 3 3" xfId="1240"/>
    <cellStyle name="Normal 6 7 3 3 2" xfId="6847"/>
    <cellStyle name="Normal 6 7 3 4" xfId="1647"/>
    <cellStyle name="Normal 6 7 3 4 2" xfId="7247"/>
    <cellStyle name="Normal 6 7 3 5" xfId="2050"/>
    <cellStyle name="Normal 6 7 3 5 2" xfId="7643"/>
    <cellStyle name="Normal 6 7 3 6" xfId="2456"/>
    <cellStyle name="Normal 6 7 3 6 2" xfId="8040"/>
    <cellStyle name="Normal 6 7 3 7" xfId="2854"/>
    <cellStyle name="Normal 6 7 3 7 2" xfId="8433"/>
    <cellStyle name="Normal 6 7 3 8" xfId="4515"/>
    <cellStyle name="Normal 6 7 3 8 2" xfId="9968"/>
    <cellStyle name="Normal 6 7 3 9" xfId="3695"/>
    <cellStyle name="Normal 6 7 3 9 2" xfId="9199"/>
    <cellStyle name="Normal 6 7 4" xfId="547"/>
    <cellStyle name="Normal 6 7 4 2" xfId="6166"/>
    <cellStyle name="Normal 6 7 5" xfId="507"/>
    <cellStyle name="Normal 6 7 5 2" xfId="6127"/>
    <cellStyle name="Normal 6 7 6" xfId="546"/>
    <cellStyle name="Normal 6 7 6 2" xfId="6165"/>
    <cellStyle name="Normal 6 7 7" xfId="511"/>
    <cellStyle name="Normal 6 7 7 2" xfId="6131"/>
    <cellStyle name="Normal 6 7 8" xfId="954"/>
    <cellStyle name="Normal 6 7 8 2" xfId="6565"/>
    <cellStyle name="Normal 6 7 9" xfId="1369"/>
    <cellStyle name="Normal 6 7 9 2" xfId="6974"/>
    <cellStyle name="Normal 6 8" xfId="109"/>
    <cellStyle name="Normal 6 8 10" xfId="3164"/>
    <cellStyle name="Normal 6 8 10 2" xfId="8709"/>
    <cellStyle name="Normal 6 8 11" xfId="4777"/>
    <cellStyle name="Normal 6 8 11 2" xfId="10174"/>
    <cellStyle name="Normal 6 8 12" xfId="3741"/>
    <cellStyle name="Normal 6 8 12 2" xfId="9244"/>
    <cellStyle name="Normal 6 8 13" xfId="4340"/>
    <cellStyle name="Normal 6 8 13 2" xfId="9807"/>
    <cellStyle name="Normal 6 8 14" xfId="3678"/>
    <cellStyle name="Normal 6 8 14 2" xfId="9183"/>
    <cellStyle name="Normal 6 8 15" xfId="5780"/>
    <cellStyle name="Normal 6 8 2" xfId="260"/>
    <cellStyle name="Normal 6 8 2 10" xfId="3402"/>
    <cellStyle name="Normal 6 8 2 10 2" xfId="8928"/>
    <cellStyle name="Normal 6 8 2 11" xfId="5100"/>
    <cellStyle name="Normal 6 8 2 11 2" xfId="10479"/>
    <cellStyle name="Normal 6 8 2 12" xfId="3486"/>
    <cellStyle name="Normal 6 8 2 12 2" xfId="9002"/>
    <cellStyle name="Normal 6 8 2 13" xfId="5908"/>
    <cellStyle name="Normal 6 8 2 2" xfId="743"/>
    <cellStyle name="Normal 6 8 2 2 2" xfId="6356"/>
    <cellStyle name="Normal 6 8 2 3" xfId="1148"/>
    <cellStyle name="Normal 6 8 2 3 2" xfId="6756"/>
    <cellStyle name="Normal 6 8 2 4" xfId="1555"/>
    <cellStyle name="Normal 6 8 2 4 2" xfId="7156"/>
    <cellStyle name="Normal 6 8 2 5" xfId="1958"/>
    <cellStyle name="Normal 6 8 2 5 2" xfId="7552"/>
    <cellStyle name="Normal 6 8 2 6" xfId="2364"/>
    <cellStyle name="Normal 6 8 2 6 2" xfId="7950"/>
    <cellStyle name="Normal 6 8 2 7" xfId="2763"/>
    <cellStyle name="Normal 6 8 2 7 2" xfId="8343"/>
    <cellStyle name="Normal 6 8 2 8" xfId="3428"/>
    <cellStyle name="Normal 6 8 2 8 2" xfId="8952"/>
    <cellStyle name="Normal 6 8 2 9" xfId="5001"/>
    <cellStyle name="Normal 6 8 2 9 2" xfId="10388"/>
    <cellStyle name="Normal 6 8 3" xfId="392"/>
    <cellStyle name="Normal 6 8 3 10" xfId="5165"/>
    <cellStyle name="Normal 6 8 3 10 2" xfId="10540"/>
    <cellStyle name="Normal 6 8 3 11" xfId="5436"/>
    <cellStyle name="Normal 6 8 3 11 2" xfId="10795"/>
    <cellStyle name="Normal 6 8 3 12" xfId="5621"/>
    <cellStyle name="Normal 6 8 3 12 2" xfId="10969"/>
    <cellStyle name="Normal 6 8 3 13" xfId="6035"/>
    <cellStyle name="Normal 6 8 3 2" xfId="875"/>
    <cellStyle name="Normal 6 8 3 2 2" xfId="6487"/>
    <cellStyle name="Normal 6 8 3 3" xfId="1280"/>
    <cellStyle name="Normal 6 8 3 3 2" xfId="6887"/>
    <cellStyle name="Normal 6 8 3 4" xfId="1687"/>
    <cellStyle name="Normal 6 8 3 4 2" xfId="7287"/>
    <cellStyle name="Normal 6 8 3 5" xfId="2090"/>
    <cellStyle name="Normal 6 8 3 5 2" xfId="7683"/>
    <cellStyle name="Normal 6 8 3 6" xfId="2496"/>
    <cellStyle name="Normal 6 8 3 6 2" xfId="8080"/>
    <cellStyle name="Normal 6 8 3 7" xfId="2894"/>
    <cellStyle name="Normal 6 8 3 7 2" xfId="8473"/>
    <cellStyle name="Normal 6 8 3 8" xfId="4353"/>
    <cellStyle name="Normal 6 8 3 8 2" xfId="9820"/>
    <cellStyle name="Normal 6 8 3 9" xfId="3311"/>
    <cellStyle name="Normal 6 8 3 9 2" xfId="8842"/>
    <cellStyle name="Normal 6 8 4" xfId="592"/>
    <cellStyle name="Normal 6 8 4 2" xfId="6206"/>
    <cellStyle name="Normal 6 8 5" xfId="997"/>
    <cellStyle name="Normal 6 8 5 2" xfId="6606"/>
    <cellStyle name="Normal 6 8 6" xfId="1404"/>
    <cellStyle name="Normal 6 8 6 2" xfId="7006"/>
    <cellStyle name="Normal 6 8 7" xfId="1809"/>
    <cellStyle name="Normal 6 8 7 2" xfId="7405"/>
    <cellStyle name="Normal 6 8 8" xfId="2214"/>
    <cellStyle name="Normal 6 8 8 2" xfId="7804"/>
    <cellStyle name="Normal 6 8 9" xfId="2625"/>
    <cellStyle name="Normal 6 8 9 2" xfId="8206"/>
    <cellStyle name="Normal 6 9" xfId="129"/>
    <cellStyle name="Normal 6 9 10" xfId="3980"/>
    <cellStyle name="Normal 6 9 10 2" xfId="9472"/>
    <cellStyle name="Normal 6 9 11" xfId="3959"/>
    <cellStyle name="Normal 6 9 11 2" xfId="9451"/>
    <cellStyle name="Normal 6 9 12" xfId="5059"/>
    <cellStyle name="Normal 6 9 12 2" xfId="10443"/>
    <cellStyle name="Normal 6 9 13" xfId="5377"/>
    <cellStyle name="Normal 6 9 13 2" xfId="10740"/>
    <cellStyle name="Normal 6 9 14" xfId="5585"/>
    <cellStyle name="Normal 6 9 14 2" xfId="10935"/>
    <cellStyle name="Normal 6 9 15" xfId="5795"/>
    <cellStyle name="Normal 6 9 2" xfId="275"/>
    <cellStyle name="Normal 6 9 2 10" xfId="4722"/>
    <cellStyle name="Normal 6 9 2 10 2" xfId="10121"/>
    <cellStyle name="Normal 6 9 2 11" xfId="3395"/>
    <cellStyle name="Normal 6 9 2 11 2" xfId="8921"/>
    <cellStyle name="Normal 6 9 2 12" xfId="3424"/>
    <cellStyle name="Normal 6 9 2 12 2" xfId="8948"/>
    <cellStyle name="Normal 6 9 2 13" xfId="5923"/>
    <cellStyle name="Normal 6 9 2 2" xfId="758"/>
    <cellStyle name="Normal 6 9 2 2 2" xfId="6371"/>
    <cellStyle name="Normal 6 9 2 3" xfId="1163"/>
    <cellStyle name="Normal 6 9 2 3 2" xfId="6771"/>
    <cellStyle name="Normal 6 9 2 4" xfId="1570"/>
    <cellStyle name="Normal 6 9 2 4 2" xfId="7171"/>
    <cellStyle name="Normal 6 9 2 5" xfId="1973"/>
    <cellStyle name="Normal 6 9 2 5 2" xfId="7567"/>
    <cellStyle name="Normal 6 9 2 6" xfId="2379"/>
    <cellStyle name="Normal 6 9 2 6 2" xfId="7965"/>
    <cellStyle name="Normal 6 9 2 7" xfId="2778"/>
    <cellStyle name="Normal 6 9 2 7 2" xfId="8358"/>
    <cellStyle name="Normal 6 9 2 8" xfId="3453"/>
    <cellStyle name="Normal 6 9 2 8 2" xfId="8973"/>
    <cellStyle name="Normal 6 9 2 9" xfId="5021"/>
    <cellStyle name="Normal 6 9 2 9 2" xfId="10406"/>
    <cellStyle name="Normal 6 9 3" xfId="407"/>
    <cellStyle name="Normal 6 9 3 10" xfId="5156"/>
    <cellStyle name="Normal 6 9 3 10 2" xfId="10531"/>
    <cellStyle name="Normal 6 9 3 11" xfId="5429"/>
    <cellStyle name="Normal 6 9 3 11 2" xfId="10788"/>
    <cellStyle name="Normal 6 9 3 12" xfId="5615"/>
    <cellStyle name="Normal 6 9 3 12 2" xfId="10963"/>
    <cellStyle name="Normal 6 9 3 13" xfId="6050"/>
    <cellStyle name="Normal 6 9 3 2" xfId="890"/>
    <cellStyle name="Normal 6 9 3 2 2" xfId="6502"/>
    <cellStyle name="Normal 6 9 3 3" xfId="1295"/>
    <cellStyle name="Normal 6 9 3 3 2" xfId="6902"/>
    <cellStyle name="Normal 6 9 3 4" xfId="1702"/>
    <cellStyle name="Normal 6 9 3 4 2" xfId="7302"/>
    <cellStyle name="Normal 6 9 3 5" xfId="2105"/>
    <cellStyle name="Normal 6 9 3 5 2" xfId="7698"/>
    <cellStyle name="Normal 6 9 3 6" xfId="2511"/>
    <cellStyle name="Normal 6 9 3 6 2" xfId="8095"/>
    <cellStyle name="Normal 6 9 3 7" xfId="2909"/>
    <cellStyle name="Normal 6 9 3 7 2" xfId="8488"/>
    <cellStyle name="Normal 6 9 3 8" xfId="4337"/>
    <cellStyle name="Normal 6 9 3 8 2" xfId="9804"/>
    <cellStyle name="Normal 6 9 3 9" xfId="3082"/>
    <cellStyle name="Normal 6 9 3 9 2" xfId="8631"/>
    <cellStyle name="Normal 6 9 4" xfId="612"/>
    <cellStyle name="Normal 6 9 4 2" xfId="6226"/>
    <cellStyle name="Normal 6 9 5" xfId="1017"/>
    <cellStyle name="Normal 6 9 5 2" xfId="6626"/>
    <cellStyle name="Normal 6 9 6" xfId="1424"/>
    <cellStyle name="Normal 6 9 6 2" xfId="7026"/>
    <cellStyle name="Normal 6 9 7" xfId="1828"/>
    <cellStyle name="Normal 6 9 7 2" xfId="7424"/>
    <cellStyle name="Normal 6 9 8" xfId="2234"/>
    <cellStyle name="Normal 6 9 8 2" xfId="7823"/>
    <cellStyle name="Normal 6 9 9" xfId="2642"/>
    <cellStyle name="Normal 6 9 9 2" xfId="8223"/>
    <cellStyle name="Normal 7" xfId="44"/>
    <cellStyle name="Normal 7 10" xfId="138"/>
    <cellStyle name="Normal 7 10 10" xfId="4064"/>
    <cellStyle name="Normal 7 10 10 2" xfId="9552"/>
    <cellStyle name="Normal 7 10 11" xfId="3521"/>
    <cellStyle name="Normal 7 10 11 2" xfId="9034"/>
    <cellStyle name="Normal 7 10 12" xfId="3094"/>
    <cellStyle name="Normal 7 10 12 2" xfId="8641"/>
    <cellStyle name="Normal 7 10 13" xfId="5181"/>
    <cellStyle name="Normal 7 10 13 2" xfId="10555"/>
    <cellStyle name="Normal 7 10 14" xfId="5448"/>
    <cellStyle name="Normal 7 10 14 2" xfId="10807"/>
    <cellStyle name="Normal 7 10 15" xfId="5803"/>
    <cellStyle name="Normal 7 10 2" xfId="283"/>
    <cellStyle name="Normal 7 10 2 10" xfId="4701"/>
    <cellStyle name="Normal 7 10 2 10 2" xfId="10100"/>
    <cellStyle name="Normal 7 10 2 11" xfId="3390"/>
    <cellStyle name="Normal 7 10 2 11 2" xfId="8917"/>
    <cellStyle name="Normal 7 10 2 12" xfId="5323"/>
    <cellStyle name="Normal 7 10 2 12 2" xfId="10691"/>
    <cellStyle name="Normal 7 10 2 13" xfId="5931"/>
    <cellStyle name="Normal 7 10 2 2" xfId="766"/>
    <cellStyle name="Normal 7 10 2 2 2" xfId="6379"/>
    <cellStyle name="Normal 7 10 2 3" xfId="1171"/>
    <cellStyle name="Normal 7 10 2 3 2" xfId="6779"/>
    <cellStyle name="Normal 7 10 2 4" xfId="1578"/>
    <cellStyle name="Normal 7 10 2 4 2" xfId="7179"/>
    <cellStyle name="Normal 7 10 2 5" xfId="1981"/>
    <cellStyle name="Normal 7 10 2 5 2" xfId="7575"/>
    <cellStyle name="Normal 7 10 2 6" xfId="2387"/>
    <cellStyle name="Normal 7 10 2 6 2" xfId="7973"/>
    <cellStyle name="Normal 7 10 2 7" xfId="2786"/>
    <cellStyle name="Normal 7 10 2 7 2" xfId="8366"/>
    <cellStyle name="Normal 7 10 2 8" xfId="4181"/>
    <cellStyle name="Normal 7 10 2 8 2" xfId="9657"/>
    <cellStyle name="Normal 7 10 2 9" xfId="4112"/>
    <cellStyle name="Normal 7 10 2 9 2" xfId="9596"/>
    <cellStyle name="Normal 7 10 3" xfId="415"/>
    <cellStyle name="Normal 7 10 3 10" xfId="2973"/>
    <cellStyle name="Normal 7 10 3 10 2" xfId="8551"/>
    <cellStyle name="Normal 7 10 3 11" xfId="5262"/>
    <cellStyle name="Normal 7 10 3 11 2" xfId="10633"/>
    <cellStyle name="Normal 7 10 3 12" xfId="5503"/>
    <cellStyle name="Normal 7 10 3 12 2" xfId="10860"/>
    <cellStyle name="Normal 7 10 3 13" xfId="6058"/>
    <cellStyle name="Normal 7 10 3 2" xfId="898"/>
    <cellStyle name="Normal 7 10 3 2 2" xfId="6510"/>
    <cellStyle name="Normal 7 10 3 3" xfId="1303"/>
    <cellStyle name="Normal 7 10 3 3 2" xfId="6910"/>
    <cellStyle name="Normal 7 10 3 4" xfId="1710"/>
    <cellStyle name="Normal 7 10 3 4 2" xfId="7310"/>
    <cellStyle name="Normal 7 10 3 5" xfId="2113"/>
    <cellStyle name="Normal 7 10 3 5 2" xfId="7706"/>
    <cellStyle name="Normal 7 10 3 6" xfId="2519"/>
    <cellStyle name="Normal 7 10 3 6 2" xfId="8103"/>
    <cellStyle name="Normal 7 10 3 7" xfId="2917"/>
    <cellStyle name="Normal 7 10 3 7 2" xfId="8496"/>
    <cellStyle name="Normal 7 10 3 8" xfId="3632"/>
    <cellStyle name="Normal 7 10 3 8 2" xfId="9140"/>
    <cellStyle name="Normal 7 10 3 9" xfId="4903"/>
    <cellStyle name="Normal 7 10 3 9 2" xfId="10296"/>
    <cellStyle name="Normal 7 10 4" xfId="621"/>
    <cellStyle name="Normal 7 10 4 2" xfId="6235"/>
    <cellStyle name="Normal 7 10 5" xfId="1026"/>
    <cellStyle name="Normal 7 10 5 2" xfId="6635"/>
    <cellStyle name="Normal 7 10 6" xfId="1433"/>
    <cellStyle name="Normal 7 10 6 2" xfId="7035"/>
    <cellStyle name="Normal 7 10 7" xfId="1837"/>
    <cellStyle name="Normal 7 10 7 2" xfId="7433"/>
    <cellStyle name="Normal 7 10 8" xfId="2243"/>
    <cellStyle name="Normal 7 10 8 2" xfId="7832"/>
    <cellStyle name="Normal 7 10 9" xfId="2650"/>
    <cellStyle name="Normal 7 10 9 2" xfId="8231"/>
    <cellStyle name="Normal 7 11" xfId="145"/>
    <cellStyle name="Normal 7 11 10" xfId="3656"/>
    <cellStyle name="Normal 7 11 10 2" xfId="9163"/>
    <cellStyle name="Normal 7 11 11" xfId="4927"/>
    <cellStyle name="Normal 7 11 11 2" xfId="10320"/>
    <cellStyle name="Normal 7 11 12" xfId="3524"/>
    <cellStyle name="Normal 7 11 12 2" xfId="9037"/>
    <cellStyle name="Normal 7 11 13" xfId="1782"/>
    <cellStyle name="Normal 7 11 13 2" xfId="7379"/>
    <cellStyle name="Normal 7 11 14" xfId="5187"/>
    <cellStyle name="Normal 7 11 14 2" xfId="10561"/>
    <cellStyle name="Normal 7 11 15" xfId="5809"/>
    <cellStyle name="Normal 7 11 2" xfId="289"/>
    <cellStyle name="Normal 7 11 2 10" xfId="4886"/>
    <cellStyle name="Normal 7 11 2 10 2" xfId="10280"/>
    <cellStyle name="Normal 7 11 2 11" xfId="4363"/>
    <cellStyle name="Normal 7 11 2 11 2" xfId="9829"/>
    <cellStyle name="Normal 7 11 2 12" xfId="4371"/>
    <cellStyle name="Normal 7 11 2 12 2" xfId="9836"/>
    <cellStyle name="Normal 7 11 2 13" xfId="5937"/>
    <cellStyle name="Normal 7 11 2 2" xfId="772"/>
    <cellStyle name="Normal 7 11 2 2 2" xfId="6385"/>
    <cellStyle name="Normal 7 11 2 3" xfId="1177"/>
    <cellStyle name="Normal 7 11 2 3 2" xfId="6785"/>
    <cellStyle name="Normal 7 11 2 4" xfId="1584"/>
    <cellStyle name="Normal 7 11 2 4 2" xfId="7185"/>
    <cellStyle name="Normal 7 11 2 5" xfId="1987"/>
    <cellStyle name="Normal 7 11 2 5 2" xfId="7581"/>
    <cellStyle name="Normal 7 11 2 6" xfId="2393"/>
    <cellStyle name="Normal 7 11 2 6 2" xfId="7979"/>
    <cellStyle name="Normal 7 11 2 7" xfId="2792"/>
    <cellStyle name="Normal 7 11 2 7 2" xfId="8372"/>
    <cellStyle name="Normal 7 11 2 8" xfId="3756"/>
    <cellStyle name="Normal 7 11 2 8 2" xfId="9258"/>
    <cellStyle name="Normal 7 11 2 9" xfId="3224"/>
    <cellStyle name="Normal 7 11 2 9 2" xfId="8761"/>
    <cellStyle name="Normal 7 11 3" xfId="421"/>
    <cellStyle name="Normal 7 11 3 10" xfId="4755"/>
    <cellStyle name="Normal 7 11 3 10 2" xfId="10153"/>
    <cellStyle name="Normal 7 11 3 11" xfId="4538"/>
    <cellStyle name="Normal 7 11 3 11 2" xfId="9991"/>
    <cellStyle name="Normal 7 11 3 12" xfId="5227"/>
    <cellStyle name="Normal 7 11 3 12 2" xfId="10600"/>
    <cellStyle name="Normal 7 11 3 13" xfId="6064"/>
    <cellStyle name="Normal 7 11 3 2" xfId="904"/>
    <cellStyle name="Normal 7 11 3 2 2" xfId="6516"/>
    <cellStyle name="Normal 7 11 3 3" xfId="1309"/>
    <cellStyle name="Normal 7 11 3 3 2" xfId="6916"/>
    <cellStyle name="Normal 7 11 3 4" xfId="1716"/>
    <cellStyle name="Normal 7 11 3 4 2" xfId="7316"/>
    <cellStyle name="Normal 7 11 3 5" xfId="2119"/>
    <cellStyle name="Normal 7 11 3 5 2" xfId="7712"/>
    <cellStyle name="Normal 7 11 3 6" xfId="2525"/>
    <cellStyle name="Normal 7 11 3 6 2" xfId="8109"/>
    <cellStyle name="Normal 7 11 3 7" xfId="2923"/>
    <cellStyle name="Normal 7 11 3 7 2" xfId="8502"/>
    <cellStyle name="Normal 7 11 3 8" xfId="3233"/>
    <cellStyle name="Normal 7 11 3 8 2" xfId="8770"/>
    <cellStyle name="Normal 7 11 3 9" xfId="2231"/>
    <cellStyle name="Normal 7 11 3 9 2" xfId="7820"/>
    <cellStyle name="Normal 7 11 4" xfId="628"/>
    <cellStyle name="Normal 7 11 4 2" xfId="6242"/>
    <cellStyle name="Normal 7 11 5" xfId="1033"/>
    <cellStyle name="Normal 7 11 5 2" xfId="6642"/>
    <cellStyle name="Normal 7 11 6" xfId="1440"/>
    <cellStyle name="Normal 7 11 6 2" xfId="7042"/>
    <cellStyle name="Normal 7 11 7" xfId="1844"/>
    <cellStyle name="Normal 7 11 7 2" xfId="7440"/>
    <cellStyle name="Normal 7 11 8" xfId="2250"/>
    <cellStyle name="Normal 7 11 8 2" xfId="7838"/>
    <cellStyle name="Normal 7 11 9" xfId="2657"/>
    <cellStyle name="Normal 7 11 9 2" xfId="8238"/>
    <cellStyle name="Normal 7 12" xfId="170"/>
    <cellStyle name="Normal 7 12 10" xfId="3037"/>
    <cellStyle name="Normal 7 12 10 2" xfId="8590"/>
    <cellStyle name="Normal 7 12 11" xfId="4964"/>
    <cellStyle name="Normal 7 12 11 2" xfId="10353"/>
    <cellStyle name="Normal 7 12 12" xfId="3076"/>
    <cellStyle name="Normal 7 12 12 2" xfId="8625"/>
    <cellStyle name="Normal 7 12 13" xfId="3793"/>
    <cellStyle name="Normal 7 12 13 2" xfId="9294"/>
    <cellStyle name="Normal 7 12 14" xfId="3425"/>
    <cellStyle name="Normal 7 12 14 2" xfId="8949"/>
    <cellStyle name="Normal 7 12 15" xfId="5828"/>
    <cellStyle name="Normal 7 12 2" xfId="309"/>
    <cellStyle name="Normal 7 12 2 10" xfId="5023"/>
    <cellStyle name="Normal 7 12 2 10 2" xfId="10408"/>
    <cellStyle name="Normal 7 12 2 11" xfId="5386"/>
    <cellStyle name="Normal 7 12 2 11 2" xfId="10749"/>
    <cellStyle name="Normal 7 12 2 12" xfId="5590"/>
    <cellStyle name="Normal 7 12 2 12 2" xfId="10940"/>
    <cellStyle name="Normal 7 12 2 13" xfId="5956"/>
    <cellStyle name="Normal 7 12 2 2" xfId="792"/>
    <cellStyle name="Normal 7 12 2 2 2" xfId="6404"/>
    <cellStyle name="Normal 7 12 2 3" xfId="1197"/>
    <cellStyle name="Normal 7 12 2 3 2" xfId="6804"/>
    <cellStyle name="Normal 7 12 2 4" xfId="1604"/>
    <cellStyle name="Normal 7 12 2 4 2" xfId="7204"/>
    <cellStyle name="Normal 7 12 2 5" xfId="2007"/>
    <cellStyle name="Normal 7 12 2 5 2" xfId="7600"/>
    <cellStyle name="Normal 7 12 2 6" xfId="2413"/>
    <cellStyle name="Normal 7 12 2 6 2" xfId="7998"/>
    <cellStyle name="Normal 7 12 2 7" xfId="2812"/>
    <cellStyle name="Normal 7 12 2 7 2" xfId="8391"/>
    <cellStyle name="Normal 7 12 2 8" xfId="3939"/>
    <cellStyle name="Normal 7 12 2 8 2" xfId="9432"/>
    <cellStyle name="Normal 7 12 2 9" xfId="3778"/>
    <cellStyle name="Normal 7 12 2 9 2" xfId="9279"/>
    <cellStyle name="Normal 7 12 3" xfId="441"/>
    <cellStyle name="Normal 7 12 3 10" xfId="3901"/>
    <cellStyle name="Normal 7 12 3 10 2" xfId="9396"/>
    <cellStyle name="Normal 7 12 3 11" xfId="3201"/>
    <cellStyle name="Normal 7 12 3 11 2" xfId="8741"/>
    <cellStyle name="Normal 7 12 3 12" xfId="3170"/>
    <cellStyle name="Normal 7 12 3 12 2" xfId="8715"/>
    <cellStyle name="Normal 7 12 3 13" xfId="6083"/>
    <cellStyle name="Normal 7 12 3 2" xfId="924"/>
    <cellStyle name="Normal 7 12 3 2 2" xfId="6536"/>
    <cellStyle name="Normal 7 12 3 3" xfId="1329"/>
    <cellStyle name="Normal 7 12 3 3 2" xfId="6936"/>
    <cellStyle name="Normal 7 12 3 4" xfId="1736"/>
    <cellStyle name="Normal 7 12 3 4 2" xfId="7336"/>
    <cellStyle name="Normal 7 12 3 5" xfId="2139"/>
    <cellStyle name="Normal 7 12 3 5 2" xfId="7732"/>
    <cellStyle name="Normal 7 12 3 6" xfId="2545"/>
    <cellStyle name="Normal 7 12 3 6 2" xfId="8129"/>
    <cellStyle name="Normal 7 12 3 7" xfId="2943"/>
    <cellStyle name="Normal 7 12 3 7 2" xfId="8522"/>
    <cellStyle name="Normal 7 12 3 8" xfId="3101"/>
    <cellStyle name="Normal 7 12 3 8 2" xfId="8648"/>
    <cellStyle name="Normal 7 12 3 9" xfId="4734"/>
    <cellStyle name="Normal 7 12 3 9 2" xfId="10132"/>
    <cellStyle name="Normal 7 12 4" xfId="653"/>
    <cellStyle name="Normal 7 12 4 2" xfId="6266"/>
    <cellStyle name="Normal 7 12 5" xfId="1058"/>
    <cellStyle name="Normal 7 12 5 2" xfId="6666"/>
    <cellStyle name="Normal 7 12 6" xfId="1465"/>
    <cellStyle name="Normal 7 12 6 2" xfId="7066"/>
    <cellStyle name="Normal 7 12 7" xfId="1869"/>
    <cellStyle name="Normal 7 12 7 2" xfId="7464"/>
    <cellStyle name="Normal 7 12 8" xfId="2274"/>
    <cellStyle name="Normal 7 12 8 2" xfId="7860"/>
    <cellStyle name="Normal 7 12 9" xfId="2679"/>
    <cellStyle name="Normal 7 12 9 2" xfId="8259"/>
    <cellStyle name="Normal 7 13" xfId="180"/>
    <cellStyle name="Normal 7 13 10" xfId="3503"/>
    <cellStyle name="Normal 7 13 10 2" xfId="9018"/>
    <cellStyle name="Normal 7 13 11" xfId="4828"/>
    <cellStyle name="Normal 7 13 11 2" xfId="10224"/>
    <cellStyle name="Normal 7 13 12" xfId="4763"/>
    <cellStyle name="Normal 7 13 12 2" xfId="10161"/>
    <cellStyle name="Normal 7 13 13" xfId="3585"/>
    <cellStyle name="Normal 7 13 13 2" xfId="9096"/>
    <cellStyle name="Normal 7 13 14" xfId="4072"/>
    <cellStyle name="Normal 7 13 14 2" xfId="9559"/>
    <cellStyle name="Normal 7 13 15" xfId="5834"/>
    <cellStyle name="Normal 7 13 2" xfId="315"/>
    <cellStyle name="Normal 7 13 2 10" xfId="3081"/>
    <cellStyle name="Normal 7 13 2 10 2" xfId="8630"/>
    <cellStyle name="Normal 7 13 2 11" xfId="4116"/>
    <cellStyle name="Normal 7 13 2 11 2" xfId="9600"/>
    <cellStyle name="Normal 7 13 2 12" xfId="3078"/>
    <cellStyle name="Normal 7 13 2 12 2" xfId="8627"/>
    <cellStyle name="Normal 7 13 2 13" xfId="5962"/>
    <cellStyle name="Normal 7 13 2 2" xfId="798"/>
    <cellStyle name="Normal 7 13 2 2 2" xfId="6410"/>
    <cellStyle name="Normal 7 13 2 3" xfId="1203"/>
    <cellStyle name="Normal 7 13 2 3 2" xfId="6810"/>
    <cellStyle name="Normal 7 13 2 4" xfId="1610"/>
    <cellStyle name="Normal 7 13 2 4 2" xfId="7210"/>
    <cellStyle name="Normal 7 13 2 5" xfId="2013"/>
    <cellStyle name="Normal 7 13 2 5 2" xfId="7606"/>
    <cellStyle name="Normal 7 13 2 6" xfId="2419"/>
    <cellStyle name="Normal 7 13 2 6 2" xfId="8004"/>
    <cellStyle name="Normal 7 13 2 7" xfId="2818"/>
    <cellStyle name="Normal 7 13 2 7 2" xfId="8397"/>
    <cellStyle name="Normal 7 13 2 8" xfId="3534"/>
    <cellStyle name="Normal 7 13 2 8 2" xfId="9047"/>
    <cellStyle name="Normal 7 13 2 9" xfId="4829"/>
    <cellStyle name="Normal 7 13 2 9 2" xfId="10225"/>
    <cellStyle name="Normal 7 13 3" xfId="447"/>
    <cellStyle name="Normal 7 13 3 10" xfId="5228"/>
    <cellStyle name="Normal 7 13 3 10 2" xfId="10601"/>
    <cellStyle name="Normal 7 13 3 11" xfId="5477"/>
    <cellStyle name="Normal 7 13 3 11 2" xfId="10835"/>
    <cellStyle name="Normal 7 13 3 12" xfId="5640"/>
    <cellStyle name="Normal 7 13 3 12 2" xfId="10987"/>
    <cellStyle name="Normal 7 13 3 13" xfId="6089"/>
    <cellStyle name="Normal 7 13 3 2" xfId="930"/>
    <cellStyle name="Normal 7 13 3 2 2" xfId="6542"/>
    <cellStyle name="Normal 7 13 3 3" xfId="1335"/>
    <cellStyle name="Normal 7 13 3 3 2" xfId="6942"/>
    <cellStyle name="Normal 7 13 3 4" xfId="1742"/>
    <cellStyle name="Normal 7 13 3 4 2" xfId="7342"/>
    <cellStyle name="Normal 7 13 3 5" xfId="2145"/>
    <cellStyle name="Normal 7 13 3 5 2" xfId="7738"/>
    <cellStyle name="Normal 7 13 3 6" xfId="2551"/>
    <cellStyle name="Normal 7 13 3 6 2" xfId="8135"/>
    <cellStyle name="Normal 7 13 3 7" xfId="2949"/>
    <cellStyle name="Normal 7 13 3 7 2" xfId="8528"/>
    <cellStyle name="Normal 7 13 3 8" xfId="4426"/>
    <cellStyle name="Normal 7 13 3 8 2" xfId="9887"/>
    <cellStyle name="Normal 7 13 3 9" xfId="3945"/>
    <cellStyle name="Normal 7 13 3 9 2" xfId="9438"/>
    <cellStyle name="Normal 7 13 4" xfId="663"/>
    <cellStyle name="Normal 7 13 4 2" xfId="6276"/>
    <cellStyle name="Normal 7 13 5" xfId="1068"/>
    <cellStyle name="Normal 7 13 5 2" xfId="6676"/>
    <cellStyle name="Normal 7 13 6" xfId="1475"/>
    <cellStyle name="Normal 7 13 6 2" xfId="7076"/>
    <cellStyle name="Normal 7 13 7" xfId="1879"/>
    <cellStyle name="Normal 7 13 7 2" xfId="7474"/>
    <cellStyle name="Normal 7 13 8" xfId="2284"/>
    <cellStyle name="Normal 7 13 8 2" xfId="7870"/>
    <cellStyle name="Normal 7 13 9" xfId="2687"/>
    <cellStyle name="Normal 7 13 9 2" xfId="8267"/>
    <cellStyle name="Normal 7 14" xfId="204"/>
    <cellStyle name="Normal 7 14 10" xfId="4423"/>
    <cellStyle name="Normal 7 14 10 2" xfId="9884"/>
    <cellStyle name="Normal 7 14 11" xfId="4735"/>
    <cellStyle name="Normal 7 14 11 2" xfId="10133"/>
    <cellStyle name="Normal 7 14 12" xfId="4994"/>
    <cellStyle name="Normal 7 14 12 2" xfId="10381"/>
    <cellStyle name="Normal 7 14 13" xfId="5854"/>
    <cellStyle name="Normal 7 14 2" xfId="687"/>
    <cellStyle name="Normal 7 14 2 2" xfId="6300"/>
    <cellStyle name="Normal 7 14 3" xfId="1092"/>
    <cellStyle name="Normal 7 14 3 2" xfId="6700"/>
    <cellStyle name="Normal 7 14 4" xfId="1499"/>
    <cellStyle name="Normal 7 14 4 2" xfId="7100"/>
    <cellStyle name="Normal 7 14 5" xfId="1902"/>
    <cellStyle name="Normal 7 14 5 2" xfId="7496"/>
    <cellStyle name="Normal 7 14 6" xfId="2308"/>
    <cellStyle name="Normal 7 14 6 2" xfId="7894"/>
    <cellStyle name="Normal 7 14 7" xfId="2709"/>
    <cellStyle name="Normal 7 14 7 2" xfId="8289"/>
    <cellStyle name="Normal 7 14 8" xfId="3899"/>
    <cellStyle name="Normal 7 14 8 2" xfId="9394"/>
    <cellStyle name="Normal 7 14 9" xfId="3525"/>
    <cellStyle name="Normal 7 14 9 2" xfId="9038"/>
    <cellStyle name="Normal 7 15" xfId="336"/>
    <cellStyle name="Normal 7 15 10" xfId="3764"/>
    <cellStyle name="Normal 7 15 10 2" xfId="9266"/>
    <cellStyle name="Normal 7 15 11" xfId="5290"/>
    <cellStyle name="Normal 7 15 11 2" xfId="10659"/>
    <cellStyle name="Normal 7 15 12" xfId="5526"/>
    <cellStyle name="Normal 7 15 12 2" xfId="10881"/>
    <cellStyle name="Normal 7 15 13" xfId="5981"/>
    <cellStyle name="Normal 7 15 2" xfId="819"/>
    <cellStyle name="Normal 7 15 2 2" xfId="6431"/>
    <cellStyle name="Normal 7 15 3" xfId="1224"/>
    <cellStyle name="Normal 7 15 3 2" xfId="6831"/>
    <cellStyle name="Normal 7 15 4" xfId="1631"/>
    <cellStyle name="Normal 7 15 4 2" xfId="7231"/>
    <cellStyle name="Normal 7 15 5" xfId="2034"/>
    <cellStyle name="Normal 7 15 5 2" xfId="7627"/>
    <cellStyle name="Normal 7 15 6" xfId="2440"/>
    <cellStyle name="Normal 7 15 6 2" xfId="8024"/>
    <cellStyle name="Normal 7 15 7" xfId="2838"/>
    <cellStyle name="Normal 7 15 7 2" xfId="8417"/>
    <cellStyle name="Normal 7 15 8" xfId="3093"/>
    <cellStyle name="Normal 7 15 8 2" xfId="8640"/>
    <cellStyle name="Normal 7 15 9" xfId="4728"/>
    <cellStyle name="Normal 7 15 9 2" xfId="10126"/>
    <cellStyle name="Normal 7 16" xfId="527"/>
    <cellStyle name="Normal 7 16 2" xfId="6146"/>
    <cellStyle name="Normal 7 17" xfId="683"/>
    <cellStyle name="Normal 7 17 2" xfId="6296"/>
    <cellStyle name="Normal 7 18" xfId="1088"/>
    <cellStyle name="Normal 7 18 2" xfId="6696"/>
    <cellStyle name="Normal 7 19" xfId="1495"/>
    <cellStyle name="Normal 7 19 2" xfId="7096"/>
    <cellStyle name="Normal 7 2" xfId="73"/>
    <cellStyle name="Normal 7 2 10" xfId="3539"/>
    <cellStyle name="Normal 7 2 10 2" xfId="9052"/>
    <cellStyle name="Normal 7 2 11" xfId="4862"/>
    <cellStyle name="Normal 7 2 11 2" xfId="10257"/>
    <cellStyle name="Normal 7 2 12" xfId="3884"/>
    <cellStyle name="Normal 7 2 12 2" xfId="9381"/>
    <cellStyle name="Normal 7 2 13" xfId="5033"/>
    <cellStyle name="Normal 7 2 13 2" xfId="10418"/>
    <cellStyle name="Normal 7 2 14" xfId="3640"/>
    <cellStyle name="Normal 7 2 14 2" xfId="9147"/>
    <cellStyle name="Normal 7 2 15" xfId="5748"/>
    <cellStyle name="Normal 7 2 2" xfId="227"/>
    <cellStyle name="Normal 7 2 2 10" xfId="5151"/>
    <cellStyle name="Normal 7 2 2 10 2" xfId="10527"/>
    <cellStyle name="Normal 7 2 2 11" xfId="5426"/>
    <cellStyle name="Normal 7 2 2 11 2" xfId="10786"/>
    <cellStyle name="Normal 7 2 2 12" xfId="5613"/>
    <cellStyle name="Normal 7 2 2 12 2" xfId="10961"/>
    <cellStyle name="Normal 7 2 2 13" xfId="5876"/>
    <cellStyle name="Normal 7 2 2 2" xfId="710"/>
    <cellStyle name="Normal 7 2 2 2 2" xfId="6323"/>
    <cellStyle name="Normal 7 2 2 3" xfId="1115"/>
    <cellStyle name="Normal 7 2 2 3 2" xfId="6723"/>
    <cellStyle name="Normal 7 2 2 4" xfId="1522"/>
    <cellStyle name="Normal 7 2 2 4 2" xfId="7123"/>
    <cellStyle name="Normal 7 2 2 5" xfId="1925"/>
    <cellStyle name="Normal 7 2 2 5 2" xfId="7519"/>
    <cellStyle name="Normal 7 2 2 6" xfId="2331"/>
    <cellStyle name="Normal 7 2 2 6 2" xfId="7917"/>
    <cellStyle name="Normal 7 2 2 7" xfId="2731"/>
    <cellStyle name="Normal 7 2 2 7 2" xfId="8311"/>
    <cellStyle name="Normal 7 2 2 8" xfId="4330"/>
    <cellStyle name="Normal 7 2 2 8 2" xfId="9797"/>
    <cellStyle name="Normal 7 2 2 9" xfId="4237"/>
    <cellStyle name="Normal 7 2 2 9 2" xfId="9707"/>
    <cellStyle name="Normal 7 2 3" xfId="359"/>
    <cellStyle name="Normal 7 2 3 10" xfId="4013"/>
    <cellStyle name="Normal 7 2 3 10 2" xfId="9503"/>
    <cellStyle name="Normal 7 2 3 11" xfId="5179"/>
    <cellStyle name="Normal 7 2 3 11 2" xfId="10553"/>
    <cellStyle name="Normal 7 2 3 12" xfId="5446"/>
    <cellStyle name="Normal 7 2 3 12 2" xfId="10805"/>
    <cellStyle name="Normal 7 2 3 13" xfId="6003"/>
    <cellStyle name="Normal 7 2 3 2" xfId="842"/>
    <cellStyle name="Normal 7 2 3 2 2" xfId="6454"/>
    <cellStyle name="Normal 7 2 3 3" xfId="1247"/>
    <cellStyle name="Normal 7 2 3 3 2" xfId="6854"/>
    <cellStyle name="Normal 7 2 3 4" xfId="1654"/>
    <cellStyle name="Normal 7 2 3 4 2" xfId="7254"/>
    <cellStyle name="Normal 7 2 3 5" xfId="2057"/>
    <cellStyle name="Normal 7 2 3 5 2" xfId="7650"/>
    <cellStyle name="Normal 7 2 3 6" xfId="2463"/>
    <cellStyle name="Normal 7 2 3 6 2" xfId="8047"/>
    <cellStyle name="Normal 7 2 3 7" xfId="2861"/>
    <cellStyle name="Normal 7 2 3 7 2" xfId="8440"/>
    <cellStyle name="Normal 7 2 3 8" xfId="3811"/>
    <cellStyle name="Normal 7 2 3 8 2" xfId="9309"/>
    <cellStyle name="Normal 7 2 3 9" xfId="4557"/>
    <cellStyle name="Normal 7 2 3 9 2" xfId="10008"/>
    <cellStyle name="Normal 7 2 4" xfId="556"/>
    <cellStyle name="Normal 7 2 4 2" xfId="6173"/>
    <cellStyle name="Normal 7 2 5" xfId="518"/>
    <cellStyle name="Normal 7 2 5 2" xfId="6138"/>
    <cellStyle name="Normal 7 2 6" xfId="952"/>
    <cellStyle name="Normal 7 2 6 2" xfId="6563"/>
    <cellStyle name="Normal 7 2 7" xfId="1357"/>
    <cellStyle name="Normal 7 2 7 2" xfId="6963"/>
    <cellStyle name="Normal 7 2 8" xfId="1775"/>
    <cellStyle name="Normal 7 2 8 2" xfId="7372"/>
    <cellStyle name="Normal 7 2 9" xfId="2589"/>
    <cellStyle name="Normal 7 2 9 2" xfId="8171"/>
    <cellStyle name="Normal 7 20" xfId="1833"/>
    <cellStyle name="Normal 7 20 2" xfId="7429"/>
    <cellStyle name="Normal 7 21" xfId="2270"/>
    <cellStyle name="Normal 7 21 2" xfId="7856"/>
    <cellStyle name="Normal 7 22" xfId="3275"/>
    <cellStyle name="Normal 7 22 2" xfId="8811"/>
    <cellStyle name="Normal 7 23" xfId="3681"/>
    <cellStyle name="Normal 7 23 2" xfId="9186"/>
    <cellStyle name="Normal 7 24" xfId="4804"/>
    <cellStyle name="Normal 7 24 2" xfId="10201"/>
    <cellStyle name="Normal 7 25" xfId="3070"/>
    <cellStyle name="Normal 7 25 2" xfId="8619"/>
    <cellStyle name="Normal 7 26" xfId="2227"/>
    <cellStyle name="Normal 7 26 2" xfId="7817"/>
    <cellStyle name="Normal 7 27" xfId="5726"/>
    <cellStyle name="Normal 7 3" xfId="85"/>
    <cellStyle name="Normal 7 3 10" xfId="4480"/>
    <cellStyle name="Normal 7 3 10 2" xfId="9935"/>
    <cellStyle name="Normal 7 3 11" xfId="3565"/>
    <cellStyle name="Normal 7 3 11 2" xfId="9077"/>
    <cellStyle name="Normal 7 3 12" xfId="5273"/>
    <cellStyle name="Normal 7 3 12 2" xfId="10642"/>
    <cellStyle name="Normal 7 3 13" xfId="5513"/>
    <cellStyle name="Normal 7 3 13 2" xfId="10868"/>
    <cellStyle name="Normal 7 3 14" xfId="5664"/>
    <cellStyle name="Normal 7 3 14 2" xfId="11009"/>
    <cellStyle name="Normal 7 3 15" xfId="5758"/>
    <cellStyle name="Normal 7 3 2" xfId="237"/>
    <cellStyle name="Normal 7 3 2 10" xfId="5232"/>
    <cellStyle name="Normal 7 3 2 10 2" xfId="10605"/>
    <cellStyle name="Normal 7 3 2 11" xfId="5480"/>
    <cellStyle name="Normal 7 3 2 11 2" xfId="10838"/>
    <cellStyle name="Normal 7 3 2 12" xfId="5642"/>
    <cellStyle name="Normal 7 3 2 12 2" xfId="10989"/>
    <cellStyle name="Normal 7 3 2 13" xfId="5886"/>
    <cellStyle name="Normal 7 3 2 2" xfId="720"/>
    <cellStyle name="Normal 7 3 2 2 2" xfId="6333"/>
    <cellStyle name="Normal 7 3 2 3" xfId="1125"/>
    <cellStyle name="Normal 7 3 2 3 2" xfId="6733"/>
    <cellStyle name="Normal 7 3 2 4" xfId="1532"/>
    <cellStyle name="Normal 7 3 2 4 2" xfId="7133"/>
    <cellStyle name="Normal 7 3 2 5" xfId="1935"/>
    <cellStyle name="Normal 7 3 2 5 2" xfId="7529"/>
    <cellStyle name="Normal 7 3 2 6" xfId="2341"/>
    <cellStyle name="Normal 7 3 2 6 2" xfId="7927"/>
    <cellStyle name="Normal 7 3 2 7" xfId="2741"/>
    <cellStyle name="Normal 7 3 2 7 2" xfId="8321"/>
    <cellStyle name="Normal 7 3 2 8" xfId="4431"/>
    <cellStyle name="Normal 7 3 2 8 2" xfId="9892"/>
    <cellStyle name="Normal 7 3 2 9" xfId="3238"/>
    <cellStyle name="Normal 7 3 2 9 2" xfId="8775"/>
    <cellStyle name="Normal 7 3 3" xfId="369"/>
    <cellStyle name="Normal 7 3 3 10" xfId="3536"/>
    <cellStyle name="Normal 7 3 3 10 2" xfId="9049"/>
    <cellStyle name="Normal 7 3 3 11" xfId="3968"/>
    <cellStyle name="Normal 7 3 3 11 2" xfId="9460"/>
    <cellStyle name="Normal 7 3 3 12" xfId="3709"/>
    <cellStyle name="Normal 7 3 3 12 2" xfId="9212"/>
    <cellStyle name="Normal 7 3 3 13" xfId="6013"/>
    <cellStyle name="Normal 7 3 3 2" xfId="852"/>
    <cellStyle name="Normal 7 3 3 2 2" xfId="6464"/>
    <cellStyle name="Normal 7 3 3 3" xfId="1257"/>
    <cellStyle name="Normal 7 3 3 3 2" xfId="6864"/>
    <cellStyle name="Normal 7 3 3 4" xfId="1664"/>
    <cellStyle name="Normal 7 3 3 4 2" xfId="7264"/>
    <cellStyle name="Normal 7 3 3 5" xfId="2067"/>
    <cellStyle name="Normal 7 3 3 5 2" xfId="7660"/>
    <cellStyle name="Normal 7 3 3 6" xfId="2473"/>
    <cellStyle name="Normal 7 3 3 6 2" xfId="8057"/>
    <cellStyle name="Normal 7 3 3 7" xfId="2871"/>
    <cellStyle name="Normal 7 3 3 7 2" xfId="8450"/>
    <cellStyle name="Normal 7 3 3 8" xfId="3930"/>
    <cellStyle name="Normal 7 3 3 8 2" xfId="9423"/>
    <cellStyle name="Normal 7 3 3 9" xfId="3592"/>
    <cellStyle name="Normal 7 3 3 9 2" xfId="9101"/>
    <cellStyle name="Normal 7 3 4" xfId="568"/>
    <cellStyle name="Normal 7 3 4 2" xfId="6184"/>
    <cellStyle name="Normal 7 3 5" xfId="973"/>
    <cellStyle name="Normal 7 3 5 2" xfId="6583"/>
    <cellStyle name="Normal 7 3 6" xfId="1380"/>
    <cellStyle name="Normal 7 3 6 2" xfId="6984"/>
    <cellStyle name="Normal 7 3 7" xfId="1786"/>
    <cellStyle name="Normal 7 3 7 2" xfId="7383"/>
    <cellStyle name="Normal 7 3 8" xfId="2191"/>
    <cellStyle name="Normal 7 3 8 2" xfId="7782"/>
    <cellStyle name="Normal 7 3 9" xfId="2601"/>
    <cellStyle name="Normal 7 3 9 2" xfId="8183"/>
    <cellStyle name="Normal 7 4" xfId="96"/>
    <cellStyle name="Normal 7 4 10" xfId="4291"/>
    <cellStyle name="Normal 7 4 10 2" xfId="9759"/>
    <cellStyle name="Normal 7 4 11" xfId="4094"/>
    <cellStyle name="Normal 7 4 11 2" xfId="9580"/>
    <cellStyle name="Normal 7 4 12" xfId="5119"/>
    <cellStyle name="Normal 7 4 12 2" xfId="10495"/>
    <cellStyle name="Normal 7 4 13" xfId="5404"/>
    <cellStyle name="Normal 7 4 13 2" xfId="10764"/>
    <cellStyle name="Normal 7 4 14" xfId="5602"/>
    <cellStyle name="Normal 7 4 14 2" xfId="10950"/>
    <cellStyle name="Normal 7 4 15" xfId="5768"/>
    <cellStyle name="Normal 7 4 2" xfId="247"/>
    <cellStyle name="Normal 7 4 2 10" xfId="5283"/>
    <cellStyle name="Normal 7 4 2 10 2" xfId="10652"/>
    <cellStyle name="Normal 7 4 2 11" xfId="5519"/>
    <cellStyle name="Normal 7 4 2 11 2" xfId="10874"/>
    <cellStyle name="Normal 7 4 2 12" xfId="5665"/>
    <cellStyle name="Normal 7 4 2 12 2" xfId="11010"/>
    <cellStyle name="Normal 7 4 2 13" xfId="5896"/>
    <cellStyle name="Normal 7 4 2 2" xfId="730"/>
    <cellStyle name="Normal 7 4 2 2 2" xfId="6343"/>
    <cellStyle name="Normal 7 4 2 3" xfId="1135"/>
    <cellStyle name="Normal 7 4 2 3 2" xfId="6743"/>
    <cellStyle name="Normal 7 4 2 4" xfId="1542"/>
    <cellStyle name="Normal 7 4 2 4 2" xfId="7143"/>
    <cellStyle name="Normal 7 4 2 5" xfId="1945"/>
    <cellStyle name="Normal 7 4 2 5 2" xfId="7539"/>
    <cellStyle name="Normal 7 4 2 6" xfId="2351"/>
    <cellStyle name="Normal 7 4 2 6 2" xfId="7937"/>
    <cellStyle name="Normal 7 4 2 7" xfId="2751"/>
    <cellStyle name="Normal 7 4 2 7 2" xfId="8331"/>
    <cellStyle name="Normal 7 4 2 8" xfId="4494"/>
    <cellStyle name="Normal 7 4 2 8 2" xfId="9949"/>
    <cellStyle name="Normal 7 4 2 9" xfId="4309"/>
    <cellStyle name="Normal 7 4 2 9 2" xfId="9776"/>
    <cellStyle name="Normal 7 4 3" xfId="379"/>
    <cellStyle name="Normal 7 4 3 10" xfId="4543"/>
    <cellStyle name="Normal 7 4 3 10 2" xfId="9995"/>
    <cellStyle name="Normal 7 4 3 11" xfId="5192"/>
    <cellStyle name="Normal 7 4 3 11 2" xfId="10566"/>
    <cellStyle name="Normal 7 4 3 12" xfId="5456"/>
    <cellStyle name="Normal 7 4 3 12 2" xfId="10815"/>
    <cellStyle name="Normal 7 4 3 13" xfId="6023"/>
    <cellStyle name="Normal 7 4 3 2" xfId="862"/>
    <cellStyle name="Normal 7 4 3 2 2" xfId="6474"/>
    <cellStyle name="Normal 7 4 3 3" xfId="1267"/>
    <cellStyle name="Normal 7 4 3 3 2" xfId="6874"/>
    <cellStyle name="Normal 7 4 3 4" xfId="1674"/>
    <cellStyle name="Normal 7 4 3 4 2" xfId="7274"/>
    <cellStyle name="Normal 7 4 3 5" xfId="2077"/>
    <cellStyle name="Normal 7 4 3 5 2" xfId="7670"/>
    <cellStyle name="Normal 7 4 3 6" xfId="2483"/>
    <cellStyle name="Normal 7 4 3 6 2" xfId="8067"/>
    <cellStyle name="Normal 7 4 3 7" xfId="2881"/>
    <cellStyle name="Normal 7 4 3 7 2" xfId="8460"/>
    <cellStyle name="Normal 7 4 3 8" xfId="3475"/>
    <cellStyle name="Normal 7 4 3 8 2" xfId="8993"/>
    <cellStyle name="Normal 7 4 3 9" xfId="4554"/>
    <cellStyle name="Normal 7 4 3 9 2" xfId="10005"/>
    <cellStyle name="Normal 7 4 4" xfId="579"/>
    <cellStyle name="Normal 7 4 4 2" xfId="6194"/>
    <cellStyle name="Normal 7 4 5" xfId="984"/>
    <cellStyle name="Normal 7 4 5 2" xfId="6594"/>
    <cellStyle name="Normal 7 4 6" xfId="1391"/>
    <cellStyle name="Normal 7 4 6 2" xfId="6994"/>
    <cellStyle name="Normal 7 4 7" xfId="1796"/>
    <cellStyle name="Normal 7 4 7 2" xfId="7393"/>
    <cellStyle name="Normal 7 4 8" xfId="2201"/>
    <cellStyle name="Normal 7 4 8 2" xfId="7792"/>
    <cellStyle name="Normal 7 4 9" xfId="2612"/>
    <cellStyle name="Normal 7 4 9 2" xfId="8194"/>
    <cellStyle name="Normal 7 5" xfId="80"/>
    <cellStyle name="Normal 7 5 10" xfId="4581"/>
    <cellStyle name="Normal 7 5 10 2" xfId="10032"/>
    <cellStyle name="Normal 7 5 11" xfId="4057"/>
    <cellStyle name="Normal 7 5 11 2" xfId="9545"/>
    <cellStyle name="Normal 7 5 12" xfId="5342"/>
    <cellStyle name="Normal 7 5 12 2" xfId="10709"/>
    <cellStyle name="Normal 7 5 13" xfId="5567"/>
    <cellStyle name="Normal 7 5 13 2" xfId="10920"/>
    <cellStyle name="Normal 7 5 14" xfId="5697"/>
    <cellStyle name="Normal 7 5 14 2" xfId="11042"/>
    <cellStyle name="Normal 7 5 15" xfId="5754"/>
    <cellStyle name="Normal 7 5 2" xfId="233"/>
    <cellStyle name="Normal 7 5 2 10" xfId="4867"/>
    <cellStyle name="Normal 7 5 2 10 2" xfId="10261"/>
    <cellStyle name="Normal 7 5 2 11" xfId="4981"/>
    <cellStyle name="Normal 7 5 2 11 2" xfId="10369"/>
    <cellStyle name="Normal 7 5 2 12" xfId="3197"/>
    <cellStyle name="Normal 7 5 2 12 2" xfId="8737"/>
    <cellStyle name="Normal 7 5 2 13" xfId="5882"/>
    <cellStyle name="Normal 7 5 2 2" xfId="716"/>
    <cellStyle name="Normal 7 5 2 2 2" xfId="6329"/>
    <cellStyle name="Normal 7 5 2 3" xfId="1121"/>
    <cellStyle name="Normal 7 5 2 3 2" xfId="6729"/>
    <cellStyle name="Normal 7 5 2 4" xfId="1528"/>
    <cellStyle name="Normal 7 5 2 4 2" xfId="7129"/>
    <cellStyle name="Normal 7 5 2 5" xfId="1931"/>
    <cellStyle name="Normal 7 5 2 5 2" xfId="7525"/>
    <cellStyle name="Normal 7 5 2 6" xfId="2337"/>
    <cellStyle name="Normal 7 5 2 6 2" xfId="7923"/>
    <cellStyle name="Normal 7 5 2 7" xfId="2737"/>
    <cellStyle name="Normal 7 5 2 7 2" xfId="8317"/>
    <cellStyle name="Normal 7 5 2 8" xfId="4244"/>
    <cellStyle name="Normal 7 5 2 8 2" xfId="9714"/>
    <cellStyle name="Normal 7 5 2 9" xfId="3760"/>
    <cellStyle name="Normal 7 5 2 9 2" xfId="9262"/>
    <cellStyle name="Normal 7 5 3" xfId="365"/>
    <cellStyle name="Normal 7 5 3 10" xfId="4892"/>
    <cellStyle name="Normal 7 5 3 10 2" xfId="10286"/>
    <cellStyle name="Normal 7 5 3 11" xfId="3104"/>
    <cellStyle name="Normal 7 5 3 11 2" xfId="8651"/>
    <cellStyle name="Normal 7 5 3 12" xfId="4899"/>
    <cellStyle name="Normal 7 5 3 12 2" xfId="10292"/>
    <cellStyle name="Normal 7 5 3 13" xfId="6009"/>
    <cellStyle name="Normal 7 5 3 2" xfId="848"/>
    <cellStyle name="Normal 7 5 3 2 2" xfId="6460"/>
    <cellStyle name="Normal 7 5 3 3" xfId="1253"/>
    <cellStyle name="Normal 7 5 3 3 2" xfId="6860"/>
    <cellStyle name="Normal 7 5 3 4" xfId="1660"/>
    <cellStyle name="Normal 7 5 3 4 2" xfId="7260"/>
    <cellStyle name="Normal 7 5 3 5" xfId="2063"/>
    <cellStyle name="Normal 7 5 3 5 2" xfId="7656"/>
    <cellStyle name="Normal 7 5 3 6" xfId="2469"/>
    <cellStyle name="Normal 7 5 3 6 2" xfId="8053"/>
    <cellStyle name="Normal 7 5 3 7" xfId="2867"/>
    <cellStyle name="Normal 7 5 3 7 2" xfId="8446"/>
    <cellStyle name="Normal 7 5 3 8" xfId="3410"/>
    <cellStyle name="Normal 7 5 3 8 2" xfId="8936"/>
    <cellStyle name="Normal 7 5 3 9" xfId="4985"/>
    <cellStyle name="Normal 7 5 3 9 2" xfId="10373"/>
    <cellStyle name="Normal 7 5 4" xfId="563"/>
    <cellStyle name="Normal 7 5 4 2" xfId="6180"/>
    <cellStyle name="Normal 7 5 5" xfId="969"/>
    <cellStyle name="Normal 7 5 5 2" xfId="6579"/>
    <cellStyle name="Normal 7 5 6" xfId="1375"/>
    <cellStyle name="Normal 7 5 6 2" xfId="6980"/>
    <cellStyle name="Normal 7 5 7" xfId="1781"/>
    <cellStyle name="Normal 7 5 7 2" xfId="7378"/>
    <cellStyle name="Normal 7 5 8" xfId="2186"/>
    <cellStyle name="Normal 7 5 8 2" xfId="7777"/>
    <cellStyle name="Normal 7 5 9" xfId="2596"/>
    <cellStyle name="Normal 7 5 9 2" xfId="8178"/>
    <cellStyle name="Normal 7 6" xfId="106"/>
    <cellStyle name="Normal 7 6 10" xfId="4078"/>
    <cellStyle name="Normal 7 6 10 2" xfId="9565"/>
    <cellStyle name="Normal 7 6 11" xfId="3206"/>
    <cellStyle name="Normal 7 6 11 2" xfId="8746"/>
    <cellStyle name="Normal 7 6 12" xfId="3096"/>
    <cellStyle name="Normal 7 6 12 2" xfId="8643"/>
    <cellStyle name="Normal 7 6 13" xfId="4005"/>
    <cellStyle name="Normal 7 6 13 2" xfId="9496"/>
    <cellStyle name="Normal 7 6 14" xfId="5116"/>
    <cellStyle name="Normal 7 6 14 2" xfId="10493"/>
    <cellStyle name="Normal 7 6 15" xfId="5777"/>
    <cellStyle name="Normal 7 6 2" xfId="257"/>
    <cellStyle name="Normal 7 6 2 10" xfId="5161"/>
    <cellStyle name="Normal 7 6 2 10 2" xfId="10536"/>
    <cellStyle name="Normal 7 6 2 11" xfId="5434"/>
    <cellStyle name="Normal 7 6 2 11 2" xfId="10793"/>
    <cellStyle name="Normal 7 6 2 12" xfId="5620"/>
    <cellStyle name="Normal 7 6 2 12 2" xfId="10968"/>
    <cellStyle name="Normal 7 6 2 13" xfId="5905"/>
    <cellStyle name="Normal 7 6 2 2" xfId="740"/>
    <cellStyle name="Normal 7 6 2 2 2" xfId="6353"/>
    <cellStyle name="Normal 7 6 2 3" xfId="1145"/>
    <cellStyle name="Normal 7 6 2 3 2" xfId="6753"/>
    <cellStyle name="Normal 7 6 2 4" xfId="1552"/>
    <cellStyle name="Normal 7 6 2 4 2" xfId="7153"/>
    <cellStyle name="Normal 7 6 2 5" xfId="1955"/>
    <cellStyle name="Normal 7 6 2 5 2" xfId="7549"/>
    <cellStyle name="Normal 7 6 2 6" xfId="2361"/>
    <cellStyle name="Normal 7 6 2 6 2" xfId="7947"/>
    <cellStyle name="Normal 7 6 2 7" xfId="2760"/>
    <cellStyle name="Normal 7 6 2 7 2" xfId="8340"/>
    <cellStyle name="Normal 7 6 2 8" xfId="4348"/>
    <cellStyle name="Normal 7 6 2 8 2" xfId="9815"/>
    <cellStyle name="Normal 7 6 2 9" xfId="4318"/>
    <cellStyle name="Normal 7 6 2 9 2" xfId="9785"/>
    <cellStyle name="Normal 7 6 3" xfId="389"/>
    <cellStyle name="Normal 7 6 3 10" xfId="3990"/>
    <cellStyle name="Normal 7 6 3 10 2" xfId="9482"/>
    <cellStyle name="Normal 7 6 3 11" xfId="4857"/>
    <cellStyle name="Normal 7 6 3 11 2" xfId="10252"/>
    <cellStyle name="Normal 7 6 3 12" xfId="4465"/>
    <cellStyle name="Normal 7 6 3 12 2" xfId="9922"/>
    <cellStyle name="Normal 7 6 3 13" xfId="6032"/>
    <cellStyle name="Normal 7 6 3 2" xfId="872"/>
    <cellStyle name="Normal 7 6 3 2 2" xfId="6484"/>
    <cellStyle name="Normal 7 6 3 3" xfId="1277"/>
    <cellStyle name="Normal 7 6 3 3 2" xfId="6884"/>
    <cellStyle name="Normal 7 6 3 4" xfId="1684"/>
    <cellStyle name="Normal 7 6 3 4 2" xfId="7284"/>
    <cellStyle name="Normal 7 6 3 5" xfId="2087"/>
    <cellStyle name="Normal 7 6 3 5 2" xfId="7680"/>
    <cellStyle name="Normal 7 6 3 6" xfId="2493"/>
    <cellStyle name="Normal 7 6 3 6 2" xfId="8077"/>
    <cellStyle name="Normal 7 6 3 7" xfId="2891"/>
    <cellStyle name="Normal 7 6 3 7 2" xfId="8470"/>
    <cellStyle name="Normal 7 6 3 8" xfId="3797"/>
    <cellStyle name="Normal 7 6 3 8 2" xfId="9298"/>
    <cellStyle name="Normal 7 6 3 9" xfId="3241"/>
    <cellStyle name="Normal 7 6 3 9 2" xfId="8778"/>
    <cellStyle name="Normal 7 6 4" xfId="589"/>
    <cellStyle name="Normal 7 6 4 2" xfId="6203"/>
    <cellStyle name="Normal 7 6 5" xfId="994"/>
    <cellStyle name="Normal 7 6 5 2" xfId="6603"/>
    <cellStyle name="Normal 7 6 6" xfId="1401"/>
    <cellStyle name="Normal 7 6 6 2" xfId="7003"/>
    <cellStyle name="Normal 7 6 7" xfId="1806"/>
    <cellStyle name="Normal 7 6 7 2" xfId="7402"/>
    <cellStyle name="Normal 7 6 8" xfId="2211"/>
    <cellStyle name="Normal 7 6 8 2" xfId="7801"/>
    <cellStyle name="Normal 7 6 9" xfId="2622"/>
    <cellStyle name="Normal 7 6 9 2" xfId="8203"/>
    <cellStyle name="Normal 7 7" xfId="104"/>
    <cellStyle name="Normal 7 7 10" xfId="3276"/>
    <cellStyle name="Normal 7 7 10 2" xfId="8812"/>
    <cellStyle name="Normal 7 7 11" xfId="3374"/>
    <cellStyle name="Normal 7 7 11 2" xfId="8902"/>
    <cellStyle name="Normal 7 7 12" xfId="3997"/>
    <cellStyle name="Normal 7 7 12 2" xfId="9488"/>
    <cellStyle name="Normal 7 7 13" xfId="4425"/>
    <cellStyle name="Normal 7 7 13 2" xfId="9886"/>
    <cellStyle name="Normal 7 7 14" xfId="4719"/>
    <cellStyle name="Normal 7 7 14 2" xfId="10118"/>
    <cellStyle name="Normal 7 7 15" xfId="5775"/>
    <cellStyle name="Normal 7 7 2" xfId="255"/>
    <cellStyle name="Normal 7 7 2 10" xfId="3975"/>
    <cellStyle name="Normal 7 7 2 10 2" xfId="9467"/>
    <cellStyle name="Normal 7 7 2 11" xfId="5268"/>
    <cellStyle name="Normal 7 7 2 11 2" xfId="10639"/>
    <cellStyle name="Normal 7 7 2 12" xfId="5508"/>
    <cellStyle name="Normal 7 7 2 12 2" xfId="10865"/>
    <cellStyle name="Normal 7 7 2 13" xfId="5903"/>
    <cellStyle name="Normal 7 7 2 2" xfId="738"/>
    <cellStyle name="Normal 7 7 2 2 2" xfId="6351"/>
    <cellStyle name="Normal 7 7 2 3" xfId="1143"/>
    <cellStyle name="Normal 7 7 2 3 2" xfId="6751"/>
    <cellStyle name="Normal 7 7 2 4" xfId="1550"/>
    <cellStyle name="Normal 7 7 2 4 2" xfId="7151"/>
    <cellStyle name="Normal 7 7 2 5" xfId="1953"/>
    <cellStyle name="Normal 7 7 2 5 2" xfId="7547"/>
    <cellStyle name="Normal 7 7 2 6" xfId="2359"/>
    <cellStyle name="Normal 7 7 2 6 2" xfId="7945"/>
    <cellStyle name="Normal 7 7 2 7" xfId="2758"/>
    <cellStyle name="Normal 7 7 2 7 2" xfId="8338"/>
    <cellStyle name="Normal 7 7 2 8" xfId="3495"/>
    <cellStyle name="Normal 7 7 2 8 2" xfId="9010"/>
    <cellStyle name="Normal 7 7 2 9" xfId="4832"/>
    <cellStyle name="Normal 7 7 2 9 2" xfId="10228"/>
    <cellStyle name="Normal 7 7 3" xfId="387"/>
    <cellStyle name="Normal 7 7 3 10" xfId="5207"/>
    <cellStyle name="Normal 7 7 3 10 2" xfId="10580"/>
    <cellStyle name="Normal 7 7 3 11" xfId="5464"/>
    <cellStyle name="Normal 7 7 3 11 2" xfId="10822"/>
    <cellStyle name="Normal 7 7 3 12" xfId="5632"/>
    <cellStyle name="Normal 7 7 3 12 2" xfId="10979"/>
    <cellStyle name="Normal 7 7 3 13" xfId="6030"/>
    <cellStyle name="Normal 7 7 3 2" xfId="870"/>
    <cellStyle name="Normal 7 7 3 2 2" xfId="6482"/>
    <cellStyle name="Normal 7 7 3 3" xfId="1275"/>
    <cellStyle name="Normal 7 7 3 3 2" xfId="6882"/>
    <cellStyle name="Normal 7 7 3 4" xfId="1682"/>
    <cellStyle name="Normal 7 7 3 4 2" xfId="7282"/>
    <cellStyle name="Normal 7 7 3 5" xfId="2085"/>
    <cellStyle name="Normal 7 7 3 5 2" xfId="7678"/>
    <cellStyle name="Normal 7 7 3 6" xfId="2491"/>
    <cellStyle name="Normal 7 7 3 6 2" xfId="8075"/>
    <cellStyle name="Normal 7 7 3 7" xfId="2889"/>
    <cellStyle name="Normal 7 7 3 7 2" xfId="8468"/>
    <cellStyle name="Normal 7 7 3 8" xfId="4402"/>
    <cellStyle name="Normal 7 7 3 8 2" xfId="9864"/>
    <cellStyle name="Normal 7 7 3 9" xfId="3450"/>
    <cellStyle name="Normal 7 7 3 9 2" xfId="8970"/>
    <cellStyle name="Normal 7 7 4" xfId="587"/>
    <cellStyle name="Normal 7 7 4 2" xfId="6201"/>
    <cellStyle name="Normal 7 7 5" xfId="992"/>
    <cellStyle name="Normal 7 7 5 2" xfId="6601"/>
    <cellStyle name="Normal 7 7 6" xfId="1399"/>
    <cellStyle name="Normal 7 7 6 2" xfId="7001"/>
    <cellStyle name="Normal 7 7 7" xfId="1804"/>
    <cellStyle name="Normal 7 7 7 2" xfId="7400"/>
    <cellStyle name="Normal 7 7 8" xfId="2209"/>
    <cellStyle name="Normal 7 7 8 2" xfId="7799"/>
    <cellStyle name="Normal 7 7 9" xfId="2620"/>
    <cellStyle name="Normal 7 7 9 2" xfId="8201"/>
    <cellStyle name="Normal 7 8" xfId="47"/>
    <cellStyle name="Normal 7 8 10" xfId="3768"/>
    <cellStyle name="Normal 7 8 10 2" xfId="9270"/>
    <cellStyle name="Normal 7 8 11" xfId="3427"/>
    <cellStyle name="Normal 7 8 11 2" xfId="8951"/>
    <cellStyle name="Normal 7 8 12" xfId="2701"/>
    <cellStyle name="Normal 7 8 12 2" xfId="8281"/>
    <cellStyle name="Normal 7 8 13" xfId="4328"/>
    <cellStyle name="Normal 7 8 13 2" xfId="9795"/>
    <cellStyle name="Normal 7 8 14" xfId="3911"/>
    <cellStyle name="Normal 7 8 14 2" xfId="9406"/>
    <cellStyle name="Normal 7 8 15" xfId="5729"/>
    <cellStyle name="Normal 7 8 2" xfId="207"/>
    <cellStyle name="Normal 7 8 2 10" xfId="5208"/>
    <cellStyle name="Normal 7 8 2 10 2" xfId="10581"/>
    <cellStyle name="Normal 7 8 2 11" xfId="5465"/>
    <cellStyle name="Normal 7 8 2 11 2" xfId="10823"/>
    <cellStyle name="Normal 7 8 2 12" xfId="5633"/>
    <cellStyle name="Normal 7 8 2 12 2" xfId="10980"/>
    <cellStyle name="Normal 7 8 2 13" xfId="5857"/>
    <cellStyle name="Normal 7 8 2 2" xfId="690"/>
    <cellStyle name="Normal 7 8 2 2 2" xfId="6303"/>
    <cellStyle name="Normal 7 8 2 3" xfId="1095"/>
    <cellStyle name="Normal 7 8 2 3 2" xfId="6703"/>
    <cellStyle name="Normal 7 8 2 4" xfId="1502"/>
    <cellStyle name="Normal 7 8 2 4 2" xfId="7103"/>
    <cellStyle name="Normal 7 8 2 5" xfId="1905"/>
    <cellStyle name="Normal 7 8 2 5 2" xfId="7499"/>
    <cellStyle name="Normal 7 8 2 6" xfId="2311"/>
    <cellStyle name="Normal 7 8 2 6 2" xfId="7897"/>
    <cellStyle name="Normal 7 8 2 7" xfId="2712"/>
    <cellStyle name="Normal 7 8 2 7 2" xfId="8292"/>
    <cellStyle name="Normal 7 8 2 8" xfId="4404"/>
    <cellStyle name="Normal 7 8 2 8 2" xfId="9866"/>
    <cellStyle name="Normal 7 8 2 9" xfId="4564"/>
    <cellStyle name="Normal 7 8 2 9 2" xfId="10015"/>
    <cellStyle name="Normal 7 8 3" xfId="339"/>
    <cellStyle name="Normal 7 8 3 10" xfId="4916"/>
    <cellStyle name="Normal 7 8 3 10 2" xfId="10309"/>
    <cellStyle name="Normal 7 8 3 11" xfId="4524"/>
    <cellStyle name="Normal 7 8 3 11 2" xfId="9977"/>
    <cellStyle name="Normal 7 8 3 12" xfId="5171"/>
    <cellStyle name="Normal 7 8 3 12 2" xfId="10545"/>
    <cellStyle name="Normal 7 8 3 13" xfId="5984"/>
    <cellStyle name="Normal 7 8 3 2" xfId="822"/>
    <cellStyle name="Normal 7 8 3 2 2" xfId="6434"/>
    <cellStyle name="Normal 7 8 3 3" xfId="1227"/>
    <cellStyle name="Normal 7 8 3 3 2" xfId="6834"/>
    <cellStyle name="Normal 7 8 3 4" xfId="1634"/>
    <cellStyle name="Normal 7 8 3 4 2" xfId="7234"/>
    <cellStyle name="Normal 7 8 3 5" xfId="2037"/>
    <cellStyle name="Normal 7 8 3 5 2" xfId="7630"/>
    <cellStyle name="Normal 7 8 3 6" xfId="2443"/>
    <cellStyle name="Normal 7 8 3 6 2" xfId="8027"/>
    <cellStyle name="Normal 7 8 3 7" xfId="2841"/>
    <cellStyle name="Normal 7 8 3 7 2" xfId="8420"/>
    <cellStyle name="Normal 7 8 3 8" xfId="3917"/>
    <cellStyle name="Normal 7 8 3 8 2" xfId="9410"/>
    <cellStyle name="Normal 7 8 3 9" xfId="3060"/>
    <cellStyle name="Normal 7 8 3 9 2" xfId="8612"/>
    <cellStyle name="Normal 7 8 4" xfId="530"/>
    <cellStyle name="Normal 7 8 4 2" xfId="6149"/>
    <cellStyle name="Normal 7 8 5" xfId="624"/>
    <cellStyle name="Normal 7 8 5 2" xfId="6238"/>
    <cellStyle name="Normal 7 8 6" xfId="1029"/>
    <cellStyle name="Normal 7 8 6 2" xfId="6638"/>
    <cellStyle name="Normal 7 8 7" xfId="1436"/>
    <cellStyle name="Normal 7 8 7 2" xfId="7038"/>
    <cellStyle name="Normal 7 8 8" xfId="1865"/>
    <cellStyle name="Normal 7 8 8 2" xfId="7460"/>
    <cellStyle name="Normal 7 8 9" xfId="2269"/>
    <cellStyle name="Normal 7 8 9 2" xfId="7855"/>
    <cellStyle name="Normal 7 9" xfId="130"/>
    <cellStyle name="Normal 7 9 10" xfId="3670"/>
    <cellStyle name="Normal 7 9 10 2" xfId="9176"/>
    <cellStyle name="Normal 7 9 11" xfId="4939"/>
    <cellStyle name="Normal 7 9 11 2" xfId="10332"/>
    <cellStyle name="Normal 7 9 12" xfId="3835"/>
    <cellStyle name="Normal 7 9 12 2" xfId="9333"/>
    <cellStyle name="Normal 7 9 13" xfId="3860"/>
    <cellStyle name="Normal 7 9 13 2" xfId="9358"/>
    <cellStyle name="Normal 7 9 14" xfId="5387"/>
    <cellStyle name="Normal 7 9 14 2" xfId="10750"/>
    <cellStyle name="Normal 7 9 15" xfId="5796"/>
    <cellStyle name="Normal 7 9 2" xfId="276"/>
    <cellStyle name="Normal 7 9 2 10" xfId="4891"/>
    <cellStyle name="Normal 7 9 2 10 2" xfId="10285"/>
    <cellStyle name="Normal 7 9 2 11" xfId="3249"/>
    <cellStyle name="Normal 7 9 2 11 2" xfId="8786"/>
    <cellStyle name="Normal 7 9 2 12" xfId="5280"/>
    <cellStyle name="Normal 7 9 2 12 2" xfId="10649"/>
    <cellStyle name="Normal 7 9 2 13" xfId="5924"/>
    <cellStyle name="Normal 7 9 2 2" xfId="759"/>
    <cellStyle name="Normal 7 9 2 2 2" xfId="6372"/>
    <cellStyle name="Normal 7 9 2 3" xfId="1164"/>
    <cellStyle name="Normal 7 9 2 3 2" xfId="6772"/>
    <cellStyle name="Normal 7 9 2 4" xfId="1571"/>
    <cellStyle name="Normal 7 9 2 4 2" xfId="7172"/>
    <cellStyle name="Normal 7 9 2 5" xfId="1974"/>
    <cellStyle name="Normal 7 9 2 5 2" xfId="7568"/>
    <cellStyle name="Normal 7 9 2 6" xfId="2380"/>
    <cellStyle name="Normal 7 9 2 6 2" xfId="7966"/>
    <cellStyle name="Normal 7 9 2 7" xfId="2779"/>
    <cellStyle name="Normal 7 9 2 7 2" xfId="8359"/>
    <cellStyle name="Normal 7 9 2 8" xfId="3155"/>
    <cellStyle name="Normal 7 9 2 8 2" xfId="8701"/>
    <cellStyle name="Normal 7 9 2 9" xfId="4773"/>
    <cellStyle name="Normal 7 9 2 9 2" xfId="10170"/>
    <cellStyle name="Normal 7 9 3" xfId="408"/>
    <cellStyle name="Normal 7 9 3 10" xfId="4046"/>
    <cellStyle name="Normal 7 9 3 10 2" xfId="9534"/>
    <cellStyle name="Normal 7 9 3 11" xfId="5132"/>
    <cellStyle name="Normal 7 9 3 11 2" xfId="10508"/>
    <cellStyle name="Normal 7 9 3 12" xfId="5412"/>
    <cellStyle name="Normal 7 9 3 12 2" xfId="10772"/>
    <cellStyle name="Normal 7 9 3 13" xfId="6051"/>
    <cellStyle name="Normal 7 9 3 2" xfId="891"/>
    <cellStyle name="Normal 7 9 3 2 2" xfId="6503"/>
    <cellStyle name="Normal 7 9 3 3" xfId="1296"/>
    <cellStyle name="Normal 7 9 3 3 2" xfId="6903"/>
    <cellStyle name="Normal 7 9 3 4" xfId="1703"/>
    <cellStyle name="Normal 7 9 3 4 2" xfId="7303"/>
    <cellStyle name="Normal 7 9 3 5" xfId="2106"/>
    <cellStyle name="Normal 7 9 3 5 2" xfId="7699"/>
    <cellStyle name="Normal 7 9 3 6" xfId="2512"/>
    <cellStyle name="Normal 7 9 3 6 2" xfId="8096"/>
    <cellStyle name="Normal 7 9 3 7" xfId="2910"/>
    <cellStyle name="Normal 7 9 3 7 2" xfId="8489"/>
    <cellStyle name="Normal 7 9 3 8" xfId="4032"/>
    <cellStyle name="Normal 7 9 3 8 2" xfId="9521"/>
    <cellStyle name="Normal 7 9 3 9" xfId="3609"/>
    <cellStyle name="Normal 7 9 3 9 2" xfId="9118"/>
    <cellStyle name="Normal 7 9 4" xfId="613"/>
    <cellStyle name="Normal 7 9 4 2" xfId="6227"/>
    <cellStyle name="Normal 7 9 5" xfId="1018"/>
    <cellStyle name="Normal 7 9 5 2" xfId="6627"/>
    <cellStyle name="Normal 7 9 6" xfId="1425"/>
    <cellStyle name="Normal 7 9 6 2" xfId="7027"/>
    <cellStyle name="Normal 7 9 7" xfId="1829"/>
    <cellStyle name="Normal 7 9 7 2" xfId="7425"/>
    <cellStyle name="Normal 7 9 8" xfId="2235"/>
    <cellStyle name="Normal 7 9 8 2" xfId="7824"/>
    <cellStyle name="Normal 7 9 9" xfId="2643"/>
    <cellStyle name="Normal 7 9 9 2" xfId="8224"/>
    <cellStyle name="Normal 8" xfId="45"/>
    <cellStyle name="Normal 8 10" xfId="139"/>
    <cellStyle name="Normal 8 10 10" xfId="3757"/>
    <cellStyle name="Normal 8 10 10 2" xfId="9259"/>
    <cellStyle name="Normal 8 10 11" xfId="4015"/>
    <cellStyle name="Normal 8 10 11 2" xfId="9505"/>
    <cellStyle name="Normal 8 10 12" xfId="4403"/>
    <cellStyle name="Normal 8 10 12 2" xfId="9865"/>
    <cellStyle name="Normal 8 10 13" xfId="5221"/>
    <cellStyle name="Normal 8 10 13 2" xfId="10594"/>
    <cellStyle name="Normal 8 10 14" xfId="5473"/>
    <cellStyle name="Normal 8 10 14 2" xfId="10831"/>
    <cellStyle name="Normal 8 10 15" xfId="5804"/>
    <cellStyle name="Normal 8 10 2" xfId="284"/>
    <cellStyle name="Normal 8 10 2 10" xfId="3346"/>
    <cellStyle name="Normal 8 10 2 10 2" xfId="8876"/>
    <cellStyle name="Normal 8 10 2 11" xfId="3123"/>
    <cellStyle name="Normal 8 10 2 11 2" xfId="8669"/>
    <cellStyle name="Normal 8 10 2 12" xfId="4999"/>
    <cellStyle name="Normal 8 10 2 12 2" xfId="10386"/>
    <cellStyle name="Normal 8 10 2 13" xfId="5932"/>
    <cellStyle name="Normal 8 10 2 2" xfId="767"/>
    <cellStyle name="Normal 8 10 2 2 2" xfId="6380"/>
    <cellStyle name="Normal 8 10 2 3" xfId="1172"/>
    <cellStyle name="Normal 8 10 2 3 2" xfId="6780"/>
    <cellStyle name="Normal 8 10 2 4" xfId="1579"/>
    <cellStyle name="Normal 8 10 2 4 2" xfId="7180"/>
    <cellStyle name="Normal 8 10 2 5" xfId="1982"/>
    <cellStyle name="Normal 8 10 2 5 2" xfId="7576"/>
    <cellStyle name="Normal 8 10 2 6" xfId="2388"/>
    <cellStyle name="Normal 8 10 2 6 2" xfId="7974"/>
    <cellStyle name="Normal 8 10 2 7" xfId="2787"/>
    <cellStyle name="Normal 8 10 2 7 2" xfId="8367"/>
    <cellStyle name="Normal 8 10 2 8" xfId="3867"/>
    <cellStyle name="Normal 8 10 2 8 2" xfId="9365"/>
    <cellStyle name="Normal 8 10 2 9" xfId="4031"/>
    <cellStyle name="Normal 8 10 2 9 2" xfId="9520"/>
    <cellStyle name="Normal 8 10 3" xfId="416"/>
    <cellStyle name="Normal 8 10 3 10" xfId="3127"/>
    <cellStyle name="Normal 8 10 3 10 2" xfId="8673"/>
    <cellStyle name="Normal 8 10 3 11" xfId="5191"/>
    <cellStyle name="Normal 8 10 3 11 2" xfId="10565"/>
    <cellStyle name="Normal 8 10 3 12" xfId="5455"/>
    <cellStyle name="Normal 8 10 3 12 2" xfId="10814"/>
    <cellStyle name="Normal 8 10 3 13" xfId="6059"/>
    <cellStyle name="Normal 8 10 3 2" xfId="899"/>
    <cellStyle name="Normal 8 10 3 2 2" xfId="6511"/>
    <cellStyle name="Normal 8 10 3 3" xfId="1304"/>
    <cellStyle name="Normal 8 10 3 3 2" xfId="6911"/>
    <cellStyle name="Normal 8 10 3 4" xfId="1711"/>
    <cellStyle name="Normal 8 10 3 4 2" xfId="7311"/>
    <cellStyle name="Normal 8 10 3 5" xfId="2114"/>
    <cellStyle name="Normal 8 10 3 5 2" xfId="7707"/>
    <cellStyle name="Normal 8 10 3 6" xfId="2520"/>
    <cellStyle name="Normal 8 10 3 6 2" xfId="8104"/>
    <cellStyle name="Normal 8 10 3 7" xfId="2918"/>
    <cellStyle name="Normal 8 10 3 7 2" xfId="8497"/>
    <cellStyle name="Normal 8 10 3 8" xfId="3327"/>
    <cellStyle name="Normal 8 10 3 8 2" xfId="8858"/>
    <cellStyle name="Normal 8 10 3 9" xfId="3373"/>
    <cellStyle name="Normal 8 10 3 9 2" xfId="8901"/>
    <cellStyle name="Normal 8 10 4" xfId="622"/>
    <cellStyle name="Normal 8 10 4 2" xfId="6236"/>
    <cellStyle name="Normal 8 10 5" xfId="1027"/>
    <cellStyle name="Normal 8 10 5 2" xfId="6636"/>
    <cellStyle name="Normal 8 10 6" xfId="1434"/>
    <cellStyle name="Normal 8 10 6 2" xfId="7036"/>
    <cellStyle name="Normal 8 10 7" xfId="1838"/>
    <cellStyle name="Normal 8 10 7 2" xfId="7434"/>
    <cellStyle name="Normal 8 10 8" xfId="2244"/>
    <cellStyle name="Normal 8 10 8 2" xfId="7833"/>
    <cellStyle name="Normal 8 10 9" xfId="2651"/>
    <cellStyle name="Normal 8 10 9 2" xfId="8232"/>
    <cellStyle name="Normal 8 11" xfId="146"/>
    <cellStyle name="Normal 8 11 10" xfId="3352"/>
    <cellStyle name="Normal 8 11 10 2" xfId="8881"/>
    <cellStyle name="Normal 8 11 11" xfId="4387"/>
    <cellStyle name="Normal 8 11 11 2" xfId="9850"/>
    <cellStyle name="Normal 8 11 12" xfId="4458"/>
    <cellStyle name="Normal 8 11 12 2" xfId="9915"/>
    <cellStyle name="Normal 8 11 13" xfId="2593"/>
    <cellStyle name="Normal 8 11 13 2" xfId="8175"/>
    <cellStyle name="Normal 8 11 14" xfId="5123"/>
    <cellStyle name="Normal 8 11 14 2" xfId="10499"/>
    <cellStyle name="Normal 8 11 15" xfId="5810"/>
    <cellStyle name="Normal 8 11 2" xfId="290"/>
    <cellStyle name="Normal 8 11 2 10" xfId="3648"/>
    <cellStyle name="Normal 8 11 2 10 2" xfId="9155"/>
    <cellStyle name="Normal 8 11 2 11" xfId="3878"/>
    <cellStyle name="Normal 8 11 2 11 2" xfId="9376"/>
    <cellStyle name="Normal 8 11 2 12" xfId="4180"/>
    <cellStyle name="Normal 8 11 2 12 2" xfId="9656"/>
    <cellStyle name="Normal 8 11 2 13" xfId="5938"/>
    <cellStyle name="Normal 8 11 2 2" xfId="773"/>
    <cellStyle name="Normal 8 11 2 2 2" xfId="6386"/>
    <cellStyle name="Normal 8 11 2 3" xfId="1178"/>
    <cellStyle name="Normal 8 11 2 3 2" xfId="6786"/>
    <cellStyle name="Normal 8 11 2 4" xfId="1585"/>
    <cellStyle name="Normal 8 11 2 4 2" xfId="7186"/>
    <cellStyle name="Normal 8 11 2 5" xfId="1988"/>
    <cellStyle name="Normal 8 11 2 5 2" xfId="7582"/>
    <cellStyle name="Normal 8 11 2 6" xfId="2394"/>
    <cellStyle name="Normal 8 11 2 6 2" xfId="7980"/>
    <cellStyle name="Normal 8 11 2 7" xfId="2793"/>
    <cellStyle name="Normal 8 11 2 7 2" xfId="8373"/>
    <cellStyle name="Normal 8 11 2 8" xfId="3446"/>
    <cellStyle name="Normal 8 11 2 8 2" xfId="8967"/>
    <cellStyle name="Normal 8 11 2 9" xfId="5015"/>
    <cellStyle name="Normal 8 11 2 9 2" xfId="10401"/>
    <cellStyle name="Normal 8 11 3" xfId="422"/>
    <cellStyle name="Normal 8 11 3 10" xfId="5158"/>
    <cellStyle name="Normal 8 11 3 10 2" xfId="10533"/>
    <cellStyle name="Normal 8 11 3 11" xfId="5431"/>
    <cellStyle name="Normal 8 11 3 11 2" xfId="10790"/>
    <cellStyle name="Normal 8 11 3 12" xfId="5617"/>
    <cellStyle name="Normal 8 11 3 12 2" xfId="10965"/>
    <cellStyle name="Normal 8 11 3 13" xfId="6065"/>
    <cellStyle name="Normal 8 11 3 2" xfId="905"/>
    <cellStyle name="Normal 8 11 3 2 2" xfId="6517"/>
    <cellStyle name="Normal 8 11 3 3" xfId="1310"/>
    <cellStyle name="Normal 8 11 3 3 2" xfId="6917"/>
    <cellStyle name="Normal 8 11 3 4" xfId="1717"/>
    <cellStyle name="Normal 8 11 3 4 2" xfId="7317"/>
    <cellStyle name="Normal 8 11 3 5" xfId="2120"/>
    <cellStyle name="Normal 8 11 3 5 2" xfId="7713"/>
    <cellStyle name="Normal 8 11 3 6" xfId="2526"/>
    <cellStyle name="Normal 8 11 3 6 2" xfId="8110"/>
    <cellStyle name="Normal 8 11 3 7" xfId="2924"/>
    <cellStyle name="Normal 8 11 3 7 2" xfId="8503"/>
    <cellStyle name="Normal 8 11 3 8" xfId="4341"/>
    <cellStyle name="Normal 8 11 3 8 2" xfId="9808"/>
    <cellStyle name="Normal 8 11 3 9" xfId="4507"/>
    <cellStyle name="Normal 8 11 3 9 2" xfId="9962"/>
    <cellStyle name="Normal 8 11 4" xfId="629"/>
    <cellStyle name="Normal 8 11 4 2" xfId="6243"/>
    <cellStyle name="Normal 8 11 5" xfId="1034"/>
    <cellStyle name="Normal 8 11 5 2" xfId="6643"/>
    <cellStyle name="Normal 8 11 6" xfId="1441"/>
    <cellStyle name="Normal 8 11 6 2" xfId="7043"/>
    <cellStyle name="Normal 8 11 7" xfId="1845"/>
    <cellStyle name="Normal 8 11 7 2" xfId="7441"/>
    <cellStyle name="Normal 8 11 8" xfId="2251"/>
    <cellStyle name="Normal 8 11 8 2" xfId="7839"/>
    <cellStyle name="Normal 8 11 9" xfId="2658"/>
    <cellStyle name="Normal 8 11 9 2" xfId="8239"/>
    <cellStyle name="Normal 8 12" xfId="164"/>
    <cellStyle name="Normal 8 12 10" xfId="3858"/>
    <cellStyle name="Normal 8 12 10 2" xfId="9356"/>
    <cellStyle name="Normal 8 12 11" xfId="3934"/>
    <cellStyle name="Normal 8 12 11 2" xfId="9427"/>
    <cellStyle name="Normal 8 12 12" xfId="3954"/>
    <cellStyle name="Normal 8 12 12 2" xfId="9446"/>
    <cellStyle name="Normal 8 12 13" xfId="4547"/>
    <cellStyle name="Normal 8 12 13 2" xfId="9998"/>
    <cellStyle name="Normal 8 12 14" xfId="4756"/>
    <cellStyle name="Normal 8 12 14 2" xfId="10154"/>
    <cellStyle name="Normal 8 12 15" xfId="5825"/>
    <cellStyle name="Normal 8 12 2" xfId="306"/>
    <cellStyle name="Normal 8 12 2 10" xfId="4073"/>
    <cellStyle name="Normal 8 12 2 10 2" xfId="9560"/>
    <cellStyle name="Normal 8 12 2 11" xfId="5289"/>
    <cellStyle name="Normal 8 12 2 11 2" xfId="10658"/>
    <cellStyle name="Normal 8 12 2 12" xfId="5525"/>
    <cellStyle name="Normal 8 12 2 12 2" xfId="10880"/>
    <cellStyle name="Normal 8 12 2 13" xfId="5953"/>
    <cellStyle name="Normal 8 12 2 2" xfId="789"/>
    <cellStyle name="Normal 8 12 2 2 2" xfId="6401"/>
    <cellStyle name="Normal 8 12 2 3" xfId="1194"/>
    <cellStyle name="Normal 8 12 2 3 2" xfId="6801"/>
    <cellStyle name="Normal 8 12 2 4" xfId="1601"/>
    <cellStyle name="Normal 8 12 2 4 2" xfId="7201"/>
    <cellStyle name="Normal 8 12 2 5" xfId="2004"/>
    <cellStyle name="Normal 8 12 2 5 2" xfId="7597"/>
    <cellStyle name="Normal 8 12 2 6" xfId="2410"/>
    <cellStyle name="Normal 8 12 2 6 2" xfId="7995"/>
    <cellStyle name="Normal 8 12 2 7" xfId="2809"/>
    <cellStyle name="Normal 8 12 2 7 2" xfId="8388"/>
    <cellStyle name="Normal 8 12 2 8" xfId="3115"/>
    <cellStyle name="Normal 8 12 2 8 2" xfId="8661"/>
    <cellStyle name="Normal 8 12 2 9" xfId="4743"/>
    <cellStyle name="Normal 8 12 2 9 2" xfId="10141"/>
    <cellStyle name="Normal 8 12 3" xfId="438"/>
    <cellStyle name="Normal 8 12 3 10" xfId="4169"/>
    <cellStyle name="Normal 8 12 3 10 2" xfId="9647"/>
    <cellStyle name="Normal 8 12 3 11" xfId="3577"/>
    <cellStyle name="Normal 8 12 3 11 2" xfId="9088"/>
    <cellStyle name="Normal 8 12 3 12" xfId="4748"/>
    <cellStyle name="Normal 8 12 3 12 2" xfId="10146"/>
    <cellStyle name="Normal 8 12 3 13" xfId="6080"/>
    <cellStyle name="Normal 8 12 3 2" xfId="921"/>
    <cellStyle name="Normal 8 12 3 2 2" xfId="6533"/>
    <cellStyle name="Normal 8 12 3 3" xfId="1326"/>
    <cellStyle name="Normal 8 12 3 3 2" xfId="6933"/>
    <cellStyle name="Normal 8 12 3 4" xfId="1733"/>
    <cellStyle name="Normal 8 12 3 4 2" xfId="7333"/>
    <cellStyle name="Normal 8 12 3 5" xfId="2136"/>
    <cellStyle name="Normal 8 12 3 5 2" xfId="7729"/>
    <cellStyle name="Normal 8 12 3 6" xfId="2542"/>
    <cellStyle name="Normal 8 12 3 6 2" xfId="8126"/>
    <cellStyle name="Normal 8 12 3 7" xfId="2940"/>
    <cellStyle name="Normal 8 12 3 7 2" xfId="8519"/>
    <cellStyle name="Normal 8 12 3 8" xfId="4018"/>
    <cellStyle name="Normal 8 12 3 8 2" xfId="9508"/>
    <cellStyle name="Normal 8 12 3 9" xfId="4323"/>
    <cellStyle name="Normal 8 12 3 9 2" xfId="9790"/>
    <cellStyle name="Normal 8 12 4" xfId="647"/>
    <cellStyle name="Normal 8 12 4 2" xfId="6260"/>
    <cellStyle name="Normal 8 12 5" xfId="1052"/>
    <cellStyle name="Normal 8 12 5 2" xfId="6660"/>
    <cellStyle name="Normal 8 12 6" xfId="1459"/>
    <cellStyle name="Normal 8 12 6 2" xfId="7060"/>
    <cellStyle name="Normal 8 12 7" xfId="1863"/>
    <cellStyle name="Normal 8 12 7 2" xfId="7458"/>
    <cellStyle name="Normal 8 12 8" xfId="2268"/>
    <cellStyle name="Normal 8 12 8 2" xfId="7854"/>
    <cellStyle name="Normal 8 12 9" xfId="2675"/>
    <cellStyle name="Normal 8 12 9 2" xfId="8255"/>
    <cellStyle name="Normal 8 13" xfId="121"/>
    <cellStyle name="Normal 8 13 10" xfId="4042"/>
    <cellStyle name="Normal 8 13 10 2" xfId="9530"/>
    <cellStyle name="Normal 8 13 11" xfId="3283"/>
    <cellStyle name="Normal 8 13 11 2" xfId="8818"/>
    <cellStyle name="Normal 8 13 12" xfId="5047"/>
    <cellStyle name="Normal 8 13 12 2" xfId="10432"/>
    <cellStyle name="Normal 8 13 13" xfId="5379"/>
    <cellStyle name="Normal 8 13 13 2" xfId="10742"/>
    <cellStyle name="Normal 8 13 14" xfId="5587"/>
    <cellStyle name="Normal 8 13 14 2" xfId="10937"/>
    <cellStyle name="Normal 8 13 15" xfId="5790"/>
    <cellStyle name="Normal 8 13 2" xfId="270"/>
    <cellStyle name="Normal 8 13 2 10" xfId="3728"/>
    <cellStyle name="Normal 8 13 2 10 2" xfId="9231"/>
    <cellStyle name="Normal 8 13 2 11" xfId="4284"/>
    <cellStyle name="Normal 8 13 2 11 2" xfId="9753"/>
    <cellStyle name="Normal 8 13 2 12" xfId="5200"/>
    <cellStyle name="Normal 8 13 2 12 2" xfId="10574"/>
    <cellStyle name="Normal 8 13 2 13" xfId="5918"/>
    <cellStyle name="Normal 8 13 2 2" xfId="753"/>
    <cellStyle name="Normal 8 13 2 2 2" xfId="6366"/>
    <cellStyle name="Normal 8 13 2 3" xfId="1158"/>
    <cellStyle name="Normal 8 13 2 3 2" xfId="6766"/>
    <cellStyle name="Normal 8 13 2 4" xfId="1565"/>
    <cellStyle name="Normal 8 13 2 4 2" xfId="7166"/>
    <cellStyle name="Normal 8 13 2 5" xfId="1968"/>
    <cellStyle name="Normal 8 13 2 5 2" xfId="7562"/>
    <cellStyle name="Normal 8 13 2 6" xfId="2374"/>
    <cellStyle name="Normal 8 13 2 6 2" xfId="7960"/>
    <cellStyle name="Normal 8 13 2 7" xfId="2773"/>
    <cellStyle name="Normal 8 13 2 7 2" xfId="8353"/>
    <cellStyle name="Normal 8 13 2 8" xfId="3541"/>
    <cellStyle name="Normal 8 13 2 8 2" xfId="9054"/>
    <cellStyle name="Normal 8 13 2 9" xfId="4851"/>
    <cellStyle name="Normal 8 13 2 9 2" xfId="10247"/>
    <cellStyle name="Normal 8 13 3" xfId="402"/>
    <cellStyle name="Normal 8 13 3 10" xfId="5250"/>
    <cellStyle name="Normal 8 13 3 10 2" xfId="10621"/>
    <cellStyle name="Normal 8 13 3 11" xfId="5493"/>
    <cellStyle name="Normal 8 13 3 11 2" xfId="10850"/>
    <cellStyle name="Normal 8 13 3 12" xfId="5652"/>
    <cellStyle name="Normal 8 13 3 12 2" xfId="10998"/>
    <cellStyle name="Normal 8 13 3 13" xfId="6045"/>
    <cellStyle name="Normal 8 13 3 2" xfId="885"/>
    <cellStyle name="Normal 8 13 3 2 2" xfId="6497"/>
    <cellStyle name="Normal 8 13 3 3" xfId="1290"/>
    <cellStyle name="Normal 8 13 3 3 2" xfId="6897"/>
    <cellStyle name="Normal 8 13 3 4" xfId="1697"/>
    <cellStyle name="Normal 8 13 3 4 2" xfId="7297"/>
    <cellStyle name="Normal 8 13 3 5" xfId="2100"/>
    <cellStyle name="Normal 8 13 3 5 2" xfId="7693"/>
    <cellStyle name="Normal 8 13 3 6" xfId="2506"/>
    <cellStyle name="Normal 8 13 3 6 2" xfId="8090"/>
    <cellStyle name="Normal 8 13 3 7" xfId="2904"/>
    <cellStyle name="Normal 8 13 3 7 2" xfId="8483"/>
    <cellStyle name="Normal 8 13 3 8" xfId="4450"/>
    <cellStyle name="Normal 8 13 3 8 2" xfId="9908"/>
    <cellStyle name="Normal 8 13 3 9" xfId="3804"/>
    <cellStyle name="Normal 8 13 3 9 2" xfId="9303"/>
    <cellStyle name="Normal 8 13 4" xfId="604"/>
    <cellStyle name="Normal 8 13 4 2" xfId="6218"/>
    <cellStyle name="Normal 8 13 5" xfId="1009"/>
    <cellStyle name="Normal 8 13 5 2" xfId="6618"/>
    <cellStyle name="Normal 8 13 6" xfId="1416"/>
    <cellStyle name="Normal 8 13 6 2" xfId="7018"/>
    <cellStyle name="Normal 8 13 7" xfId="1821"/>
    <cellStyle name="Normal 8 13 7 2" xfId="7417"/>
    <cellStyle name="Normal 8 13 8" xfId="2226"/>
    <cellStyle name="Normal 8 13 8 2" xfId="7816"/>
    <cellStyle name="Normal 8 13 9" xfId="2636"/>
    <cellStyle name="Normal 8 13 9 2" xfId="8217"/>
    <cellStyle name="Normal 8 14" xfId="205"/>
    <cellStyle name="Normal 8 14 10" xfId="4890"/>
    <cellStyle name="Normal 8 14 10 2" xfId="10284"/>
    <cellStyle name="Normal 8 14 11" xfId="3556"/>
    <cellStyle name="Normal 8 14 11 2" xfId="9068"/>
    <cellStyle name="Normal 8 14 12" xfId="5099"/>
    <cellStyle name="Normal 8 14 12 2" xfId="10478"/>
    <cellStyle name="Normal 8 14 13" xfId="5855"/>
    <cellStyle name="Normal 8 14 2" xfId="688"/>
    <cellStyle name="Normal 8 14 2 2" xfId="6301"/>
    <cellStyle name="Normal 8 14 3" xfId="1093"/>
    <cellStyle name="Normal 8 14 3 2" xfId="6701"/>
    <cellStyle name="Normal 8 14 4" xfId="1500"/>
    <cellStyle name="Normal 8 14 4 2" xfId="7101"/>
    <cellStyle name="Normal 8 14 5" xfId="1903"/>
    <cellStyle name="Normal 8 14 5 2" xfId="7497"/>
    <cellStyle name="Normal 8 14 6" xfId="2309"/>
    <cellStyle name="Normal 8 14 6 2" xfId="7895"/>
    <cellStyle name="Normal 8 14 7" xfId="2710"/>
    <cellStyle name="Normal 8 14 7 2" xfId="8290"/>
    <cellStyle name="Normal 8 14 8" xfId="3598"/>
    <cellStyle name="Normal 8 14 8 2" xfId="9107"/>
    <cellStyle name="Normal 8 14 9" xfId="4876"/>
    <cellStyle name="Normal 8 14 9 2" xfId="10270"/>
    <cellStyle name="Normal 8 15" xfId="337"/>
    <cellStyle name="Normal 8 15 10" xfId="5299"/>
    <cellStyle name="Normal 8 15 10 2" xfId="10667"/>
    <cellStyle name="Normal 8 15 11" xfId="5533"/>
    <cellStyle name="Normal 8 15 11 2" xfId="10887"/>
    <cellStyle name="Normal 8 15 12" xfId="5673"/>
    <cellStyle name="Normal 8 15 12 2" xfId="11018"/>
    <cellStyle name="Normal 8 15 13" xfId="5982"/>
    <cellStyle name="Normal 8 15 2" xfId="820"/>
    <cellStyle name="Normal 8 15 2 2" xfId="6432"/>
    <cellStyle name="Normal 8 15 3" xfId="1225"/>
    <cellStyle name="Normal 8 15 3 2" xfId="6832"/>
    <cellStyle name="Normal 8 15 4" xfId="1632"/>
    <cellStyle name="Normal 8 15 4 2" xfId="7232"/>
    <cellStyle name="Normal 8 15 5" xfId="2035"/>
    <cellStyle name="Normal 8 15 5 2" xfId="7628"/>
    <cellStyle name="Normal 8 15 6" xfId="2441"/>
    <cellStyle name="Normal 8 15 6 2" xfId="8025"/>
    <cellStyle name="Normal 8 15 7" xfId="2839"/>
    <cellStyle name="Normal 8 15 7 2" xfId="8418"/>
    <cellStyle name="Normal 8 15 8" xfId="4516"/>
    <cellStyle name="Normal 8 15 8 2" xfId="9969"/>
    <cellStyle name="Normal 8 15 9" xfId="4470"/>
    <cellStyle name="Normal 8 15 9 2" xfId="9926"/>
    <cellStyle name="Normal 8 16" xfId="528"/>
    <cellStyle name="Normal 8 16 2" xfId="6147"/>
    <cellStyle name="Normal 8 17" xfId="608"/>
    <cellStyle name="Normal 8 17 2" xfId="6222"/>
    <cellStyle name="Normal 8 18" xfId="1013"/>
    <cellStyle name="Normal 8 18 2" xfId="6622"/>
    <cellStyle name="Normal 8 19" xfId="1420"/>
    <cellStyle name="Normal 8 19 2" xfId="7022"/>
    <cellStyle name="Normal 8 2" xfId="74"/>
    <cellStyle name="Normal 8 2 10" xfId="3240"/>
    <cellStyle name="Normal 8 2 10 2" xfId="8777"/>
    <cellStyle name="Normal 8 2 11" xfId="4199"/>
    <cellStyle name="Normal 8 2 11 2" xfId="9672"/>
    <cellStyle name="Normal 8 2 12" xfId="3406"/>
    <cellStyle name="Normal 8 2 12 2" xfId="8932"/>
    <cellStyle name="Normal 8 2 13" xfId="3095"/>
    <cellStyle name="Normal 8 2 13 2" xfId="8642"/>
    <cellStyle name="Normal 8 2 14" xfId="4379"/>
    <cellStyle name="Normal 8 2 14 2" xfId="9844"/>
    <cellStyle name="Normal 8 2 15" xfId="5749"/>
    <cellStyle name="Normal 8 2 2" xfId="228"/>
    <cellStyle name="Normal 8 2 2 10" xfId="4065"/>
    <cellStyle name="Normal 8 2 2 10 2" xfId="9553"/>
    <cellStyle name="Normal 8 2 2 11" xfId="3221"/>
    <cellStyle name="Normal 8 2 2 11 2" xfId="8759"/>
    <cellStyle name="Normal 8 2 2 12" xfId="5178"/>
    <cellStyle name="Normal 8 2 2 12 2" xfId="10552"/>
    <cellStyle name="Normal 8 2 2 13" xfId="5877"/>
    <cellStyle name="Normal 8 2 2 2" xfId="711"/>
    <cellStyle name="Normal 8 2 2 2 2" xfId="6324"/>
    <cellStyle name="Normal 8 2 2 3" xfId="1116"/>
    <cellStyle name="Normal 8 2 2 3 2" xfId="6724"/>
    <cellStyle name="Normal 8 2 2 4" xfId="1523"/>
    <cellStyle name="Normal 8 2 2 4 2" xfId="7124"/>
    <cellStyle name="Normal 8 2 2 5" xfId="1926"/>
    <cellStyle name="Normal 8 2 2 5 2" xfId="7520"/>
    <cellStyle name="Normal 8 2 2 6" xfId="2332"/>
    <cellStyle name="Normal 8 2 2 6 2" xfId="7918"/>
    <cellStyle name="Normal 8 2 2 7" xfId="2732"/>
    <cellStyle name="Normal 8 2 2 7 2" xfId="8312"/>
    <cellStyle name="Normal 8 2 2 8" xfId="4025"/>
    <cellStyle name="Normal 8 2 2 8 2" xfId="9514"/>
    <cellStyle name="Normal 8 2 2 9" xfId="3921"/>
    <cellStyle name="Normal 8 2 2 9 2" xfId="9414"/>
    <cellStyle name="Normal 8 2 3" xfId="360"/>
    <cellStyle name="Normal 8 2 3 10" xfId="3716"/>
    <cellStyle name="Normal 8 2 3 10 2" xfId="9219"/>
    <cellStyle name="Normal 8 2 3 11" xfId="3652"/>
    <cellStyle name="Normal 8 2 3 11 2" xfId="9159"/>
    <cellStyle name="Normal 8 2 3 12" xfId="3734"/>
    <cellStyle name="Normal 8 2 3 12 2" xfId="9237"/>
    <cellStyle name="Normal 8 2 3 13" xfId="6004"/>
    <cellStyle name="Normal 8 2 3 2" xfId="843"/>
    <cellStyle name="Normal 8 2 3 2 2" xfId="6455"/>
    <cellStyle name="Normal 8 2 3 3" xfId="1248"/>
    <cellStyle name="Normal 8 2 3 3 2" xfId="6855"/>
    <cellStyle name="Normal 8 2 3 4" xfId="1655"/>
    <cellStyle name="Normal 8 2 3 4 2" xfId="7255"/>
    <cellStyle name="Normal 8 2 3 5" xfId="2058"/>
    <cellStyle name="Normal 8 2 3 5 2" xfId="7651"/>
    <cellStyle name="Normal 8 2 3 6" xfId="2464"/>
    <cellStyle name="Normal 8 2 3 6 2" xfId="8048"/>
    <cellStyle name="Normal 8 2 3 7" xfId="2862"/>
    <cellStyle name="Normal 8 2 3 7 2" xfId="8441"/>
    <cellStyle name="Normal 8 2 3 8" xfId="3515"/>
    <cellStyle name="Normal 8 2 3 8 2" xfId="9028"/>
    <cellStyle name="Normal 8 2 3 9" xfId="4817"/>
    <cellStyle name="Normal 8 2 3 9 2" xfId="10214"/>
    <cellStyle name="Normal 8 2 4" xfId="557"/>
    <cellStyle name="Normal 8 2 4 2" xfId="6174"/>
    <cellStyle name="Normal 8 2 5" xfId="514"/>
    <cellStyle name="Normal 8 2 5 2" xfId="6134"/>
    <cellStyle name="Normal 8 2 6" xfId="605"/>
    <cellStyle name="Normal 8 2 6 2" xfId="6219"/>
    <cellStyle name="Normal 8 2 7" xfId="1010"/>
    <cellStyle name="Normal 8 2 7 2" xfId="6619"/>
    <cellStyle name="Normal 8 2 8" xfId="2181"/>
    <cellStyle name="Normal 8 2 8 2" xfId="7772"/>
    <cellStyle name="Normal 8 2 9" xfId="2590"/>
    <cellStyle name="Normal 8 2 9 2" xfId="8172"/>
    <cellStyle name="Normal 8 20" xfId="1882"/>
    <cellStyle name="Normal 8 20 2" xfId="7477"/>
    <cellStyle name="Normal 8 21" xfId="2286"/>
    <cellStyle name="Normal 8 21 2" xfId="7872"/>
    <cellStyle name="Normal 8 22" xfId="4375"/>
    <cellStyle name="Normal 8 22 2" xfId="9840"/>
    <cellStyle name="Normal 8 23" xfId="3213"/>
    <cellStyle name="Normal 8 23 2" xfId="8752"/>
    <cellStyle name="Normal 8 24" xfId="5185"/>
    <cellStyle name="Normal 8 24 2" xfId="10559"/>
    <cellStyle name="Normal 8 25" xfId="5451"/>
    <cellStyle name="Normal 8 25 2" xfId="10810"/>
    <cellStyle name="Normal 8 26" xfId="5626"/>
    <cellStyle name="Normal 8 26 2" xfId="10974"/>
    <cellStyle name="Normal 8 27" xfId="5727"/>
    <cellStyle name="Normal 8 3" xfId="86"/>
    <cellStyle name="Normal 8 3 10" xfId="4196"/>
    <cellStyle name="Normal 8 3 10 2" xfId="9669"/>
    <cellStyle name="Normal 8 3 11" xfId="3502"/>
    <cellStyle name="Normal 8 3 11 2" xfId="9017"/>
    <cellStyle name="Normal 8 3 12" xfId="4326"/>
    <cellStyle name="Normal 8 3 12 2" xfId="9793"/>
    <cellStyle name="Normal 8 3 13" xfId="4864"/>
    <cellStyle name="Normal 8 3 13 2" xfId="10258"/>
    <cellStyle name="Normal 8 3 14" xfId="4017"/>
    <cellStyle name="Normal 8 3 14 2" xfId="9507"/>
    <cellStyle name="Normal 8 3 15" xfId="5759"/>
    <cellStyle name="Normal 8 3 2" xfId="238"/>
    <cellStyle name="Normal 8 3 2 10" xfId="5043"/>
    <cellStyle name="Normal 8 3 2 10 2" xfId="10428"/>
    <cellStyle name="Normal 8 3 2 11" xfId="4208"/>
    <cellStyle name="Normal 8 3 2 11 2" xfId="9680"/>
    <cellStyle name="Normal 8 3 2 12" xfId="3873"/>
    <cellStyle name="Normal 8 3 2 12 2" xfId="9371"/>
    <cellStyle name="Normal 8 3 2 13" xfId="5887"/>
    <cellStyle name="Normal 8 3 2 2" xfId="721"/>
    <cellStyle name="Normal 8 3 2 2 2" xfId="6334"/>
    <cellStyle name="Normal 8 3 2 3" xfId="1126"/>
    <cellStyle name="Normal 8 3 2 3 2" xfId="6734"/>
    <cellStyle name="Normal 8 3 2 4" xfId="1533"/>
    <cellStyle name="Normal 8 3 2 4 2" xfId="7134"/>
    <cellStyle name="Normal 8 3 2 5" xfId="1936"/>
    <cellStyle name="Normal 8 3 2 5 2" xfId="7530"/>
    <cellStyle name="Normal 8 3 2 6" xfId="2342"/>
    <cellStyle name="Normal 8 3 2 6 2" xfId="7928"/>
    <cellStyle name="Normal 8 3 2 7" xfId="2742"/>
    <cellStyle name="Normal 8 3 2 7 2" xfId="8322"/>
    <cellStyle name="Normal 8 3 2 8" xfId="4138"/>
    <cellStyle name="Normal 8 3 2 8 2" xfId="9618"/>
    <cellStyle name="Normal 8 3 2 9" xfId="4545"/>
    <cellStyle name="Normal 8 3 2 9 2" xfId="9997"/>
    <cellStyle name="Normal 8 3 3" xfId="370"/>
    <cellStyle name="Normal 8 3 3 10" xfId="5019"/>
    <cellStyle name="Normal 8 3 3 10 2" xfId="10404"/>
    <cellStyle name="Normal 8 3 3 11" xfId="3545"/>
    <cellStyle name="Normal 8 3 3 11 2" xfId="9057"/>
    <cellStyle name="Normal 8 3 3 12" xfId="4532"/>
    <cellStyle name="Normal 8 3 3 12 2" xfId="9985"/>
    <cellStyle name="Normal 8 3 3 13" xfId="6014"/>
    <cellStyle name="Normal 8 3 3 2" xfId="853"/>
    <cellStyle name="Normal 8 3 3 2 2" xfId="6465"/>
    <cellStyle name="Normal 8 3 3 3" xfId="1258"/>
    <cellStyle name="Normal 8 3 3 3 2" xfId="6865"/>
    <cellStyle name="Normal 8 3 3 4" xfId="1665"/>
    <cellStyle name="Normal 8 3 3 4 2" xfId="7265"/>
    <cellStyle name="Normal 8 3 3 5" xfId="2068"/>
    <cellStyle name="Normal 8 3 3 5 2" xfId="7661"/>
    <cellStyle name="Normal 8 3 3 6" xfId="2474"/>
    <cellStyle name="Normal 8 3 3 6 2" xfId="8058"/>
    <cellStyle name="Normal 8 3 3 7" xfId="2872"/>
    <cellStyle name="Normal 8 3 3 7 2" xfId="8451"/>
    <cellStyle name="Normal 8 3 3 8" xfId="3627"/>
    <cellStyle name="Normal 8 3 3 8 2" xfId="9135"/>
    <cellStyle name="Normal 8 3 3 9" xfId="4898"/>
    <cellStyle name="Normal 8 3 3 9 2" xfId="10291"/>
    <cellStyle name="Normal 8 3 4" xfId="569"/>
    <cellStyle name="Normal 8 3 4 2" xfId="6185"/>
    <cellStyle name="Normal 8 3 5" xfId="974"/>
    <cellStyle name="Normal 8 3 5 2" xfId="6584"/>
    <cellStyle name="Normal 8 3 6" xfId="1381"/>
    <cellStyle name="Normal 8 3 6 2" xfId="6985"/>
    <cellStyle name="Normal 8 3 7" xfId="1787"/>
    <cellStyle name="Normal 8 3 7 2" xfId="7384"/>
    <cellStyle name="Normal 8 3 8" xfId="2192"/>
    <cellStyle name="Normal 8 3 8 2" xfId="7783"/>
    <cellStyle name="Normal 8 3 9" xfId="2602"/>
    <cellStyle name="Normal 8 3 9 2" xfId="8184"/>
    <cellStyle name="Normal 8 4" xfId="97"/>
    <cellStyle name="Normal 8 4 10" xfId="3982"/>
    <cellStyle name="Normal 8 4 10 2" xfId="9474"/>
    <cellStyle name="Normal 8 4 11" xfId="4454"/>
    <cellStyle name="Normal 8 4 11 2" xfId="9911"/>
    <cellStyle name="Normal 8 4 12" xfId="5062"/>
    <cellStyle name="Normal 8 4 12 2" xfId="10446"/>
    <cellStyle name="Normal 8 4 13" xfId="5392"/>
    <cellStyle name="Normal 8 4 13 2" xfId="10754"/>
    <cellStyle name="Normal 8 4 14" xfId="5592"/>
    <cellStyle name="Normal 8 4 14 2" xfId="10942"/>
    <cellStyle name="Normal 8 4 15" xfId="5769"/>
    <cellStyle name="Normal 8 4 2" xfId="248"/>
    <cellStyle name="Normal 8 4 2 10" xfId="3426"/>
    <cellStyle name="Normal 8 4 2 10 2" xfId="8950"/>
    <cellStyle name="Normal 8 4 2 11" xfId="4833"/>
    <cellStyle name="Normal 8 4 2 11 2" xfId="10229"/>
    <cellStyle name="Normal 8 4 2 12" xfId="5383"/>
    <cellStyle name="Normal 8 4 2 12 2" xfId="10746"/>
    <cellStyle name="Normal 8 4 2 13" xfId="5897"/>
    <cellStyle name="Normal 8 4 2 2" xfId="731"/>
    <cellStyle name="Normal 8 4 2 2 2" xfId="6344"/>
    <cellStyle name="Normal 8 4 2 3" xfId="1136"/>
    <cellStyle name="Normal 8 4 2 3 2" xfId="6744"/>
    <cellStyle name="Normal 8 4 2 4" xfId="1543"/>
    <cellStyle name="Normal 8 4 2 4 2" xfId="7144"/>
    <cellStyle name="Normal 8 4 2 5" xfId="1946"/>
    <cellStyle name="Normal 8 4 2 5 2" xfId="7540"/>
    <cellStyle name="Normal 8 4 2 6" xfId="2352"/>
    <cellStyle name="Normal 8 4 2 6 2" xfId="7938"/>
    <cellStyle name="Normal 8 4 2 7" xfId="2752"/>
    <cellStyle name="Normal 8 4 2 7 2" xfId="8332"/>
    <cellStyle name="Normal 8 4 2 8" xfId="4211"/>
    <cellStyle name="Normal 8 4 2 8 2" xfId="9683"/>
    <cellStyle name="Normal 8 4 2 9" xfId="4519"/>
    <cellStyle name="Normal 8 4 2 9 2" xfId="9972"/>
    <cellStyle name="Normal 8 4 3" xfId="380"/>
    <cellStyle name="Normal 8 4 3 10" xfId="4955"/>
    <cellStyle name="Normal 8 4 3 10 2" xfId="10344"/>
    <cellStyle name="Normal 8 4 3 11" xfId="3996"/>
    <cellStyle name="Normal 8 4 3 11 2" xfId="9487"/>
    <cellStyle name="Normal 8 4 3 12" xfId="5302"/>
    <cellStyle name="Normal 8 4 3 12 2" xfId="10670"/>
    <cellStyle name="Normal 8 4 3 13" xfId="6024"/>
    <cellStyle name="Normal 8 4 3 2" xfId="863"/>
    <cellStyle name="Normal 8 4 3 2 2" xfId="6475"/>
    <cellStyle name="Normal 8 4 3 3" xfId="1268"/>
    <cellStyle name="Normal 8 4 3 3 2" xfId="6875"/>
    <cellStyle name="Normal 8 4 3 4" xfId="1675"/>
    <cellStyle name="Normal 8 4 3 4 2" xfId="7275"/>
    <cellStyle name="Normal 8 4 3 5" xfId="2078"/>
    <cellStyle name="Normal 8 4 3 5 2" xfId="7671"/>
    <cellStyle name="Normal 8 4 3 6" xfId="2484"/>
    <cellStyle name="Normal 8 4 3 6 2" xfId="8068"/>
    <cellStyle name="Normal 8 4 3 7" xfId="2882"/>
    <cellStyle name="Normal 8 4 3 7 2" xfId="8461"/>
    <cellStyle name="Normal 8 4 3 8" xfId="3175"/>
    <cellStyle name="Normal 8 4 3 8 2" xfId="8720"/>
    <cellStyle name="Normal 8 4 3 9" xfId="4958"/>
    <cellStyle name="Normal 8 4 3 9 2" xfId="10347"/>
    <cellStyle name="Normal 8 4 4" xfId="580"/>
    <cellStyle name="Normal 8 4 4 2" xfId="6195"/>
    <cellStyle name="Normal 8 4 5" xfId="985"/>
    <cellStyle name="Normal 8 4 5 2" xfId="6595"/>
    <cellStyle name="Normal 8 4 6" xfId="1392"/>
    <cellStyle name="Normal 8 4 6 2" xfId="6995"/>
    <cellStyle name="Normal 8 4 7" xfId="1797"/>
    <cellStyle name="Normal 8 4 7 2" xfId="7394"/>
    <cellStyle name="Normal 8 4 8" xfId="2202"/>
    <cellStyle name="Normal 8 4 8 2" xfId="7793"/>
    <cellStyle name="Normal 8 4 9" xfId="2613"/>
    <cellStyle name="Normal 8 4 9 2" xfId="8195"/>
    <cellStyle name="Normal 8 5" xfId="89"/>
    <cellStyle name="Normal 8 5 10" xfId="3280"/>
    <cellStyle name="Normal 8 5 10 2" xfId="8815"/>
    <cellStyle name="Normal 8 5 11" xfId="3181"/>
    <cellStyle name="Normal 8 5 11 2" xfId="8724"/>
    <cellStyle name="Normal 8 5 12" xfId="4975"/>
    <cellStyle name="Normal 8 5 12 2" xfId="10363"/>
    <cellStyle name="Normal 8 5 13" xfId="3663"/>
    <cellStyle name="Normal 8 5 13 2" xfId="9169"/>
    <cellStyle name="Normal 8 5 14" xfId="5294"/>
    <cellStyle name="Normal 8 5 14 2" xfId="10663"/>
    <cellStyle name="Normal 8 5 15" xfId="5762"/>
    <cellStyle name="Normal 8 5 2" xfId="241"/>
    <cellStyle name="Normal 8 5 2 10" xfId="4308"/>
    <cellStyle name="Normal 8 5 2 10 2" xfId="9775"/>
    <cellStyle name="Normal 8 5 2 11" xfId="5254"/>
    <cellStyle name="Normal 8 5 2 11 2" xfId="10625"/>
    <cellStyle name="Normal 8 5 2 12" xfId="5495"/>
    <cellStyle name="Normal 8 5 2 12 2" xfId="10852"/>
    <cellStyle name="Normal 8 5 2 13" xfId="5890"/>
    <cellStyle name="Normal 8 5 2 2" xfId="724"/>
    <cellStyle name="Normal 8 5 2 2 2" xfId="6337"/>
    <cellStyle name="Normal 8 5 2 3" xfId="1129"/>
    <cellStyle name="Normal 8 5 2 3 2" xfId="6737"/>
    <cellStyle name="Normal 8 5 2 4" xfId="1536"/>
    <cellStyle name="Normal 8 5 2 4 2" xfId="7137"/>
    <cellStyle name="Normal 8 5 2 5" xfId="1939"/>
    <cellStyle name="Normal 8 5 2 5 2" xfId="7533"/>
    <cellStyle name="Normal 8 5 2 6" xfId="2345"/>
    <cellStyle name="Normal 8 5 2 6 2" xfId="7931"/>
    <cellStyle name="Normal 8 5 2 7" xfId="2745"/>
    <cellStyle name="Normal 8 5 2 7 2" xfId="8325"/>
    <cellStyle name="Normal 8 5 2 8" xfId="3226"/>
    <cellStyle name="Normal 8 5 2 8 2" xfId="8763"/>
    <cellStyle name="Normal 8 5 2 9" xfId="4125"/>
    <cellStyle name="Normal 8 5 2 9 2" xfId="9608"/>
    <cellStyle name="Normal 8 5 3" xfId="373"/>
    <cellStyle name="Normal 8 5 3 10" xfId="4791"/>
    <cellStyle name="Normal 8 5 3 10 2" xfId="10188"/>
    <cellStyle name="Normal 8 5 3 11" xfId="4750"/>
    <cellStyle name="Normal 8 5 3 11 2" xfId="10148"/>
    <cellStyle name="Normal 8 5 3 12" xfId="3506"/>
    <cellStyle name="Normal 8 5 3 12 2" xfId="9021"/>
    <cellStyle name="Normal 8 5 3 13" xfId="6017"/>
    <cellStyle name="Normal 8 5 3 2" xfId="856"/>
    <cellStyle name="Normal 8 5 3 2 2" xfId="6468"/>
    <cellStyle name="Normal 8 5 3 3" xfId="1261"/>
    <cellStyle name="Normal 8 5 3 3 2" xfId="6868"/>
    <cellStyle name="Normal 8 5 3 4" xfId="1668"/>
    <cellStyle name="Normal 8 5 3 4 2" xfId="7268"/>
    <cellStyle name="Normal 8 5 3 5" xfId="2071"/>
    <cellStyle name="Normal 8 5 3 5 2" xfId="7664"/>
    <cellStyle name="Normal 8 5 3 6" xfId="2477"/>
    <cellStyle name="Normal 8 5 3 6 2" xfId="8061"/>
    <cellStyle name="Normal 8 5 3 7" xfId="2875"/>
    <cellStyle name="Normal 8 5 3 7 2" xfId="8454"/>
    <cellStyle name="Normal 8 5 3 8" xfId="4139"/>
    <cellStyle name="Normal 8 5 3 8 2" xfId="9619"/>
    <cellStyle name="Normal 8 5 3 9" xfId="4262"/>
    <cellStyle name="Normal 8 5 3 9 2" xfId="9732"/>
    <cellStyle name="Normal 8 5 4" xfId="572"/>
    <cellStyle name="Normal 8 5 4 2" xfId="6188"/>
    <cellStyle name="Normal 8 5 5" xfId="977"/>
    <cellStyle name="Normal 8 5 5 2" xfId="6587"/>
    <cellStyle name="Normal 8 5 6" xfId="1384"/>
    <cellStyle name="Normal 8 5 6 2" xfId="6988"/>
    <cellStyle name="Normal 8 5 7" xfId="1790"/>
    <cellStyle name="Normal 8 5 7 2" xfId="7387"/>
    <cellStyle name="Normal 8 5 8" xfId="2195"/>
    <cellStyle name="Normal 8 5 8 2" xfId="7786"/>
    <cellStyle name="Normal 8 5 9" xfId="2605"/>
    <cellStyle name="Normal 8 5 9 2" xfId="8187"/>
    <cellStyle name="Normal 8 6" xfId="55"/>
    <cellStyle name="Normal 8 6 10" xfId="4472"/>
    <cellStyle name="Normal 8 6 10 2" xfId="9928"/>
    <cellStyle name="Normal 8 6 11" xfId="3762"/>
    <cellStyle name="Normal 8 6 11 2" xfId="9264"/>
    <cellStyle name="Normal 8 6 12" xfId="5265"/>
    <cellStyle name="Normal 8 6 12 2" xfId="10636"/>
    <cellStyle name="Normal 8 6 13" xfId="5505"/>
    <cellStyle name="Normal 8 6 13 2" xfId="10862"/>
    <cellStyle name="Normal 8 6 14" xfId="5658"/>
    <cellStyle name="Normal 8 6 14 2" xfId="11004"/>
    <cellStyle name="Normal 8 6 15" xfId="5736"/>
    <cellStyle name="Normal 8 6 2" xfId="214"/>
    <cellStyle name="Normal 8 6 2 10" xfId="4913"/>
    <cellStyle name="Normal 8 6 2 10 2" xfId="10306"/>
    <cellStyle name="Normal 8 6 2 11" xfId="3599"/>
    <cellStyle name="Normal 8 6 2 11 2" xfId="9108"/>
    <cellStyle name="Normal 8 6 2 12" xfId="3706"/>
    <cellStyle name="Normal 8 6 2 12 2" xfId="9209"/>
    <cellStyle name="Normal 8 6 2 13" xfId="5864"/>
    <cellStyle name="Normal 8 6 2 2" xfId="697"/>
    <cellStyle name="Normal 8 6 2 2 2" xfId="6310"/>
    <cellStyle name="Normal 8 6 2 3" xfId="1102"/>
    <cellStyle name="Normal 8 6 2 3 2" xfId="6710"/>
    <cellStyle name="Normal 8 6 2 4" xfId="1509"/>
    <cellStyle name="Normal 8 6 2 4 2" xfId="7110"/>
    <cellStyle name="Normal 8 6 2 5" xfId="1912"/>
    <cellStyle name="Normal 8 6 2 5 2" xfId="7506"/>
    <cellStyle name="Normal 8 6 2 6" xfId="2318"/>
    <cellStyle name="Normal 8 6 2 6 2" xfId="7904"/>
    <cellStyle name="Normal 8 6 2 7" xfId="2719"/>
    <cellStyle name="Normal 8 6 2 7 2" xfId="8299"/>
    <cellStyle name="Normal 8 6 2 8" xfId="3375"/>
    <cellStyle name="Normal 8 6 2 8 2" xfId="8903"/>
    <cellStyle name="Normal 8 6 2 9" xfId="4352"/>
    <cellStyle name="Normal 8 6 2 9 2" xfId="9819"/>
    <cellStyle name="Normal 8 6 3" xfId="346"/>
    <cellStyle name="Normal 8 6 3 10" xfId="4059"/>
    <cellStyle name="Normal 8 6 3 10 2" xfId="9547"/>
    <cellStyle name="Normal 8 6 3 11" xfId="5053"/>
    <cellStyle name="Normal 8 6 3 11 2" xfId="10438"/>
    <cellStyle name="Normal 8 6 3 12" xfId="5381"/>
    <cellStyle name="Normal 8 6 3 12 2" xfId="10744"/>
    <cellStyle name="Normal 8 6 3 13" xfId="5991"/>
    <cellStyle name="Normal 8 6 3 2" xfId="829"/>
    <cellStyle name="Normal 8 6 3 2 2" xfId="6441"/>
    <cellStyle name="Normal 8 6 3 3" xfId="1234"/>
    <cellStyle name="Normal 8 6 3 3 2" xfId="6841"/>
    <cellStyle name="Normal 8 6 3 4" xfId="1641"/>
    <cellStyle name="Normal 8 6 3 4 2" xfId="7241"/>
    <cellStyle name="Normal 8 6 3 5" xfId="2044"/>
    <cellStyle name="Normal 8 6 3 5 2" xfId="7637"/>
    <cellStyle name="Normal 8 6 3 6" xfId="2450"/>
    <cellStyle name="Normal 8 6 3 6 2" xfId="8034"/>
    <cellStyle name="Normal 8 6 3 7" xfId="2848"/>
    <cellStyle name="Normal 8 6 3 7 2" xfId="8427"/>
    <cellStyle name="Normal 8 6 3 8" xfId="3212"/>
    <cellStyle name="Normal 8 6 3 8 2" xfId="8751"/>
    <cellStyle name="Normal 8 6 3 9" xfId="4056"/>
    <cellStyle name="Normal 8 6 3 9 2" xfId="9544"/>
    <cellStyle name="Normal 8 6 4" xfId="538"/>
    <cellStyle name="Normal 8 6 4 2" xfId="6157"/>
    <cellStyle name="Normal 8 6 5" xfId="601"/>
    <cellStyle name="Normal 8 6 5 2" xfId="6215"/>
    <cellStyle name="Normal 8 6 6" xfId="1006"/>
    <cellStyle name="Normal 8 6 6 2" xfId="6615"/>
    <cellStyle name="Normal 8 6 7" xfId="1413"/>
    <cellStyle name="Normal 8 6 7 2" xfId="7015"/>
    <cellStyle name="Normal 8 6 8" xfId="1754"/>
    <cellStyle name="Normal 8 6 8 2" xfId="7354"/>
    <cellStyle name="Normal 8 6 9" xfId="2053"/>
    <cellStyle name="Normal 8 6 9 2" xfId="7646"/>
    <cellStyle name="Normal 8 7" xfId="112"/>
    <cellStyle name="Normal 8 7 10" xfId="3978"/>
    <cellStyle name="Normal 8 7 10 2" xfId="9470"/>
    <cellStyle name="Normal 8 7 11" xfId="3139"/>
    <cellStyle name="Normal 8 7 11 2" xfId="8685"/>
    <cellStyle name="Normal 8 7 12" xfId="5052"/>
    <cellStyle name="Normal 8 7 12 2" xfId="10437"/>
    <cellStyle name="Normal 8 7 13" xfId="3493"/>
    <cellStyle name="Normal 8 7 13 2" xfId="9008"/>
    <cellStyle name="Normal 8 7 14" xfId="5374"/>
    <cellStyle name="Normal 8 7 14 2" xfId="10737"/>
    <cellStyle name="Normal 8 7 15" xfId="5783"/>
    <cellStyle name="Normal 8 7 2" xfId="263"/>
    <cellStyle name="Normal 8 7 2 10" xfId="5037"/>
    <cellStyle name="Normal 8 7 2 10 2" xfId="10422"/>
    <cellStyle name="Normal 8 7 2 11" xfId="3478"/>
    <cellStyle name="Normal 8 7 2 11 2" xfId="8996"/>
    <cellStyle name="Normal 8 7 2 12" xfId="5121"/>
    <cellStyle name="Normal 8 7 2 12 2" xfId="10497"/>
    <cellStyle name="Normal 8 7 2 13" xfId="5911"/>
    <cellStyle name="Normal 8 7 2 2" xfId="746"/>
    <cellStyle name="Normal 8 7 2 2 2" xfId="6359"/>
    <cellStyle name="Normal 8 7 2 3" xfId="1151"/>
    <cellStyle name="Normal 8 7 2 3 2" xfId="6759"/>
    <cellStyle name="Normal 8 7 2 4" xfId="1558"/>
    <cellStyle name="Normal 8 7 2 4 2" xfId="7159"/>
    <cellStyle name="Normal 8 7 2 5" xfId="1961"/>
    <cellStyle name="Normal 8 7 2 5 2" xfId="7555"/>
    <cellStyle name="Normal 8 7 2 6" xfId="2367"/>
    <cellStyle name="Normal 8 7 2 6 2" xfId="7953"/>
    <cellStyle name="Normal 8 7 2 7" xfId="2766"/>
    <cellStyle name="Normal 8 7 2 7 2" xfId="8346"/>
    <cellStyle name="Normal 8 7 2 8" xfId="4259"/>
    <cellStyle name="Normal 8 7 2 8 2" xfId="9729"/>
    <cellStyle name="Normal 8 7 2 9" xfId="3972"/>
    <cellStyle name="Normal 8 7 2 9 2" xfId="9464"/>
    <cellStyle name="Normal 8 7 3" xfId="395"/>
    <cellStyle name="Normal 8 7 3 10" xfId="4201"/>
    <cellStyle name="Normal 8 7 3 10 2" xfId="9674"/>
    <cellStyle name="Normal 8 7 3 11" xfId="4954"/>
    <cellStyle name="Normal 8 7 3 11 2" xfId="10343"/>
    <cellStyle name="Normal 8 7 3 12" xfId="3381"/>
    <cellStyle name="Normal 8 7 3 12 2" xfId="8908"/>
    <cellStyle name="Normal 8 7 3 13" xfId="6038"/>
    <cellStyle name="Normal 8 7 3 2" xfId="878"/>
    <cellStyle name="Normal 8 7 3 2 2" xfId="6490"/>
    <cellStyle name="Normal 8 7 3 3" xfId="1283"/>
    <cellStyle name="Normal 8 7 3 3 2" xfId="6890"/>
    <cellStyle name="Normal 8 7 3 4" xfId="1690"/>
    <cellStyle name="Normal 8 7 3 4 2" xfId="7290"/>
    <cellStyle name="Normal 8 7 3 5" xfId="2093"/>
    <cellStyle name="Normal 8 7 3 5 2" xfId="7686"/>
    <cellStyle name="Normal 8 7 3 6" xfId="2499"/>
    <cellStyle name="Normal 8 7 3 6 2" xfId="8083"/>
    <cellStyle name="Normal 8 7 3 7" xfId="2897"/>
    <cellStyle name="Normal 8 7 3 7 2" xfId="8476"/>
    <cellStyle name="Normal 8 7 3 8" xfId="3435"/>
    <cellStyle name="Normal 8 7 3 8 2" xfId="8957"/>
    <cellStyle name="Normal 8 7 3 9" xfId="5003"/>
    <cellStyle name="Normal 8 7 3 9 2" xfId="10390"/>
    <cellStyle name="Normal 8 7 4" xfId="595"/>
    <cellStyle name="Normal 8 7 4 2" xfId="6209"/>
    <cellStyle name="Normal 8 7 5" xfId="1000"/>
    <cellStyle name="Normal 8 7 5 2" xfId="6609"/>
    <cellStyle name="Normal 8 7 6" xfId="1407"/>
    <cellStyle name="Normal 8 7 6 2" xfId="7009"/>
    <cellStyle name="Normal 8 7 7" xfId="1812"/>
    <cellStyle name="Normal 8 7 7 2" xfId="7408"/>
    <cellStyle name="Normal 8 7 8" xfId="2217"/>
    <cellStyle name="Normal 8 7 8 2" xfId="7807"/>
    <cellStyle name="Normal 8 7 9" xfId="2628"/>
    <cellStyle name="Normal 8 7 9 2" xfId="8209"/>
    <cellStyle name="Normal 8 8" xfId="56"/>
    <cellStyle name="Normal 8 8 10" xfId="4186"/>
    <cellStyle name="Normal 8 8 10 2" xfId="9662"/>
    <cellStyle name="Normal 8 8 11" xfId="3589"/>
    <cellStyle name="Normal 8 8 11 2" xfId="9099"/>
    <cellStyle name="Normal 8 8 12" xfId="3243"/>
    <cellStyle name="Normal 8 8 12 2" xfId="8780"/>
    <cellStyle name="Normal 8 8 13" xfId="5194"/>
    <cellStyle name="Normal 8 8 13 2" xfId="10568"/>
    <cellStyle name="Normal 8 8 14" xfId="5458"/>
    <cellStyle name="Normal 8 8 14 2" xfId="10817"/>
    <cellStyle name="Normal 8 8 15" xfId="5737"/>
    <cellStyle name="Normal 8 8 2" xfId="215"/>
    <cellStyle name="Normal 8 8 2 10" xfId="4529"/>
    <cellStyle name="Normal 8 8 2 10 2" xfId="9982"/>
    <cellStyle name="Normal 8 8 2 11" xfId="5259"/>
    <cellStyle name="Normal 8 8 2 11 2" xfId="10630"/>
    <cellStyle name="Normal 8 8 2 12" xfId="5500"/>
    <cellStyle name="Normal 8 8 2 12 2" xfId="10857"/>
    <cellStyle name="Normal 8 8 2 13" xfId="5865"/>
    <cellStyle name="Normal 8 8 2 2" xfId="698"/>
    <cellStyle name="Normal 8 8 2 2 2" xfId="6311"/>
    <cellStyle name="Normal 8 8 2 3" xfId="1103"/>
    <cellStyle name="Normal 8 8 2 3 2" xfId="6711"/>
    <cellStyle name="Normal 8 8 2 4" xfId="1510"/>
    <cellStyle name="Normal 8 8 2 4 2" xfId="7111"/>
    <cellStyle name="Normal 8 8 2 5" xfId="1913"/>
    <cellStyle name="Normal 8 8 2 5 2" xfId="7507"/>
    <cellStyle name="Normal 8 8 2 6" xfId="2319"/>
    <cellStyle name="Normal 8 8 2 6 2" xfId="7905"/>
    <cellStyle name="Normal 8 8 2 7" xfId="2720"/>
    <cellStyle name="Normal 8 8 2 7 2" xfId="8300"/>
    <cellStyle name="Normal 8 8 2 8" xfId="3036"/>
    <cellStyle name="Normal 8 8 2 8 2" xfId="8589"/>
    <cellStyle name="Normal 8 8 2 9" xfId="4965"/>
    <cellStyle name="Normal 8 8 2 9 2" xfId="10354"/>
    <cellStyle name="Normal 8 8 3" xfId="347"/>
    <cellStyle name="Normal 8 8 3 10" xfId="5140"/>
    <cellStyle name="Normal 8 8 3 10 2" xfId="10516"/>
    <cellStyle name="Normal 8 8 3 11" xfId="5419"/>
    <cellStyle name="Normal 8 8 3 11 2" xfId="10779"/>
    <cellStyle name="Normal 8 8 3 12" xfId="5610"/>
    <cellStyle name="Normal 8 8 3 12 2" xfId="10958"/>
    <cellStyle name="Normal 8 8 3 13" xfId="5992"/>
    <cellStyle name="Normal 8 8 3 2" xfId="830"/>
    <cellStyle name="Normal 8 8 3 2 2" xfId="6442"/>
    <cellStyle name="Normal 8 8 3 3" xfId="1235"/>
    <cellStyle name="Normal 8 8 3 3 2" xfId="6842"/>
    <cellStyle name="Normal 8 8 3 4" xfId="1642"/>
    <cellStyle name="Normal 8 8 3 4 2" xfId="7242"/>
    <cellStyle name="Normal 8 8 3 5" xfId="2045"/>
    <cellStyle name="Normal 8 8 3 5 2" xfId="7638"/>
    <cellStyle name="Normal 8 8 3 6" xfId="2451"/>
    <cellStyle name="Normal 8 8 3 6 2" xfId="8035"/>
    <cellStyle name="Normal 8 8 3 7" xfId="2849"/>
    <cellStyle name="Normal 8 8 3 7 2" xfId="8428"/>
    <cellStyle name="Normal 8 8 3 8" xfId="4317"/>
    <cellStyle name="Normal 8 8 3 8 2" xfId="9784"/>
    <cellStyle name="Normal 8 8 3 9" xfId="3401"/>
    <cellStyle name="Normal 8 8 3 9 2" xfId="8927"/>
    <cellStyle name="Normal 8 8 4" xfId="539"/>
    <cellStyle name="Normal 8 8 4 2" xfId="6158"/>
    <cellStyle name="Normal 8 8 5" xfId="958"/>
    <cellStyle name="Normal 8 8 5 2" xfId="6569"/>
    <cellStyle name="Normal 8 8 6" xfId="1363"/>
    <cellStyle name="Normal 8 8 6 2" xfId="6969"/>
    <cellStyle name="Normal 8 8 7" xfId="1770"/>
    <cellStyle name="Normal 8 8 7 2" xfId="7368"/>
    <cellStyle name="Normal 8 8 8" xfId="1421"/>
    <cellStyle name="Normal 8 8 8 2" xfId="7023"/>
    <cellStyle name="Normal 8 8 9" xfId="2168"/>
    <cellStyle name="Normal 8 8 9 2" xfId="7760"/>
    <cellStyle name="Normal 8 9" xfId="131"/>
    <cellStyle name="Normal 8 9 10" xfId="3363"/>
    <cellStyle name="Normal 8 9 10 2" xfId="8892"/>
    <cellStyle name="Normal 8 9 11" xfId="4694"/>
    <cellStyle name="Normal 8 9 11 2" xfId="10094"/>
    <cellStyle name="Normal 8 9 12" xfId="3361"/>
    <cellStyle name="Normal 8 9 12 2" xfId="8890"/>
    <cellStyle name="Normal 8 9 13" xfId="3370"/>
    <cellStyle name="Normal 8 9 13 2" xfId="8898"/>
    <cellStyle name="Normal 8 9 14" xfId="5375"/>
    <cellStyle name="Normal 8 9 14 2" xfId="10738"/>
    <cellStyle name="Normal 8 9 15" xfId="5797"/>
    <cellStyle name="Normal 8 9 2" xfId="277"/>
    <cellStyle name="Normal 8 9 2 10" xfId="5335"/>
    <cellStyle name="Normal 8 9 2 10 2" xfId="10702"/>
    <cellStyle name="Normal 8 9 2 11" xfId="5561"/>
    <cellStyle name="Normal 8 9 2 11 2" xfId="10914"/>
    <cellStyle name="Normal 8 9 2 12" xfId="5692"/>
    <cellStyle name="Normal 8 9 2 12 2" xfId="11037"/>
    <cellStyle name="Normal 8 9 2 13" xfId="5925"/>
    <cellStyle name="Normal 8 9 2 2" xfId="760"/>
    <cellStyle name="Normal 8 9 2 2 2" xfId="6373"/>
    <cellStyle name="Normal 8 9 2 3" xfId="1165"/>
    <cellStyle name="Normal 8 9 2 3 2" xfId="6773"/>
    <cellStyle name="Normal 8 9 2 4" xfId="1572"/>
    <cellStyle name="Normal 8 9 2 4 2" xfId="7173"/>
    <cellStyle name="Normal 8 9 2 5" xfId="1975"/>
    <cellStyle name="Normal 8 9 2 5 2" xfId="7569"/>
    <cellStyle name="Normal 8 9 2 6" xfId="2381"/>
    <cellStyle name="Normal 8 9 2 6 2" xfId="7967"/>
    <cellStyle name="Normal 8 9 2 7" xfId="2780"/>
    <cellStyle name="Normal 8 9 2 7 2" xfId="8360"/>
    <cellStyle name="Normal 8 9 2 8" xfId="4567"/>
    <cellStyle name="Normal 8 9 2 8 2" xfId="10018"/>
    <cellStyle name="Normal 8 9 2 9" xfId="3272"/>
    <cellStyle name="Normal 8 9 2 9 2" xfId="8808"/>
    <cellStyle name="Normal 8 9 3" xfId="409"/>
    <cellStyle name="Normal 8 9 3 10" xfId="3252"/>
    <cellStyle name="Normal 8 9 3 10 2" xfId="8789"/>
    <cellStyle name="Normal 8 9 3 11" xfId="4583"/>
    <cellStyle name="Normal 8 9 3 11 2" xfId="10034"/>
    <cellStyle name="Normal 8 9 3 12" xfId="3960"/>
    <cellStyle name="Normal 8 9 3 12 2" xfId="9452"/>
    <cellStyle name="Normal 8 9 3 13" xfId="6052"/>
    <cellStyle name="Normal 8 9 3 2" xfId="892"/>
    <cellStyle name="Normal 8 9 3 2 2" xfId="6504"/>
    <cellStyle name="Normal 8 9 3 3" xfId="1297"/>
    <cellStyle name="Normal 8 9 3 3 2" xfId="6904"/>
    <cellStyle name="Normal 8 9 3 4" xfId="1704"/>
    <cellStyle name="Normal 8 9 3 4 2" xfId="7304"/>
    <cellStyle name="Normal 8 9 3 5" xfId="2107"/>
    <cellStyle name="Normal 8 9 3 5 2" xfId="7700"/>
    <cellStyle name="Normal 8 9 3 6" xfId="2513"/>
    <cellStyle name="Normal 8 9 3 6 2" xfId="8097"/>
    <cellStyle name="Normal 8 9 3 7" xfId="2911"/>
    <cellStyle name="Normal 8 9 3 7 2" xfId="8490"/>
    <cellStyle name="Normal 8 9 3 8" xfId="3725"/>
    <cellStyle name="Normal 8 9 3 8 2" xfId="9228"/>
    <cellStyle name="Normal 8 9 3 9" xfId="3122"/>
    <cellStyle name="Normal 8 9 3 9 2" xfId="8668"/>
    <cellStyle name="Normal 8 9 4" xfId="614"/>
    <cellStyle name="Normal 8 9 4 2" xfId="6228"/>
    <cellStyle name="Normal 8 9 5" xfId="1019"/>
    <cellStyle name="Normal 8 9 5 2" xfId="6628"/>
    <cellStyle name="Normal 8 9 6" xfId="1426"/>
    <cellStyle name="Normal 8 9 6 2" xfId="7028"/>
    <cellStyle name="Normal 8 9 7" xfId="1830"/>
    <cellStyle name="Normal 8 9 7 2" xfId="7426"/>
    <cellStyle name="Normal 8 9 8" xfId="2236"/>
    <cellStyle name="Normal 8 9 8 2" xfId="7825"/>
    <cellStyle name="Normal 8 9 9" xfId="2644"/>
    <cellStyle name="Normal 8 9 9 2" xfId="8225"/>
    <cellStyle name="Normal 9" xfId="46"/>
    <cellStyle name="Normal 9 10" xfId="140"/>
    <cellStyle name="Normal 9 10 10" xfId="3448"/>
    <cellStyle name="Normal 9 10 10 2" xfId="8968"/>
    <cellStyle name="Normal 9 10 11" xfId="5017"/>
    <cellStyle name="Normal 9 10 11 2" xfId="10402"/>
    <cellStyle name="Normal 9 10 12" xfId="3587"/>
    <cellStyle name="Normal 9 10 12 2" xfId="9097"/>
    <cellStyle name="Normal 9 10 13" xfId="4918"/>
    <cellStyle name="Normal 9 10 13 2" xfId="10311"/>
    <cellStyle name="Normal 9 10 14" xfId="5010"/>
    <cellStyle name="Normal 9 10 14 2" xfId="10397"/>
    <cellStyle name="Normal 9 10 15" xfId="5805"/>
    <cellStyle name="Normal 9 10 2" xfId="285"/>
    <cellStyle name="Normal 9 10 2 10" xfId="3274"/>
    <cellStyle name="Normal 9 10 2 10 2" xfId="8810"/>
    <cellStyle name="Normal 9 10 2 11" xfId="3302"/>
    <cellStyle name="Normal 9 10 2 11 2" xfId="8834"/>
    <cellStyle name="Normal 9 10 2 12" xfId="4145"/>
    <cellStyle name="Normal 9 10 2 12 2" xfId="9625"/>
    <cellStyle name="Normal 9 10 2 13" xfId="5933"/>
    <cellStyle name="Normal 9 10 2 2" xfId="768"/>
    <cellStyle name="Normal 9 10 2 2 2" xfId="6381"/>
    <cellStyle name="Normal 9 10 2 3" xfId="1173"/>
    <cellStyle name="Normal 9 10 2 3 2" xfId="6781"/>
    <cellStyle name="Normal 9 10 2 4" xfId="1580"/>
    <cellStyle name="Normal 9 10 2 4 2" xfId="7181"/>
    <cellStyle name="Normal 9 10 2 5" xfId="1983"/>
    <cellStyle name="Normal 9 10 2 5 2" xfId="7577"/>
    <cellStyle name="Normal 9 10 2 6" xfId="2389"/>
    <cellStyle name="Normal 9 10 2 6 2" xfId="7975"/>
    <cellStyle name="Normal 9 10 2 7" xfId="2788"/>
    <cellStyle name="Normal 9 10 2 7 2" xfId="8368"/>
    <cellStyle name="Normal 9 10 2 8" xfId="3564"/>
    <cellStyle name="Normal 9 10 2 8 2" xfId="9076"/>
    <cellStyle name="Normal 9 10 2 9" xfId="4844"/>
    <cellStyle name="Normal 9 10 2 9 2" xfId="10240"/>
    <cellStyle name="Normal 9 10 3" xfId="417"/>
    <cellStyle name="Normal 9 10 3 10" xfId="5236"/>
    <cellStyle name="Normal 9 10 3 10 2" xfId="10609"/>
    <cellStyle name="Normal 9 10 3 11" xfId="5483"/>
    <cellStyle name="Normal 9 10 3 11 2" xfId="10841"/>
    <cellStyle name="Normal 9 10 3 12" xfId="5644"/>
    <cellStyle name="Normal 9 10 3 12 2" xfId="10991"/>
    <cellStyle name="Normal 9 10 3 13" xfId="6060"/>
    <cellStyle name="Normal 9 10 3 2" xfId="900"/>
    <cellStyle name="Normal 9 10 3 2 2" xfId="6512"/>
    <cellStyle name="Normal 9 10 3 3" xfId="1305"/>
    <cellStyle name="Normal 9 10 3 3 2" xfId="6912"/>
    <cellStyle name="Normal 9 10 3 4" xfId="1712"/>
    <cellStyle name="Normal 9 10 3 4 2" xfId="7312"/>
    <cellStyle name="Normal 9 10 3 5" xfId="2115"/>
    <cellStyle name="Normal 9 10 3 5 2" xfId="7708"/>
    <cellStyle name="Normal 9 10 3 6" xfId="2521"/>
    <cellStyle name="Normal 9 10 3 6 2" xfId="8105"/>
    <cellStyle name="Normal 9 10 3 7" xfId="2919"/>
    <cellStyle name="Normal 9 10 3 7 2" xfId="8498"/>
    <cellStyle name="Normal 9 10 3 8" xfId="4436"/>
    <cellStyle name="Normal 9 10 3 8 2" xfId="9897"/>
    <cellStyle name="Normal 9 10 3 9" xfId="3630"/>
    <cellStyle name="Normal 9 10 3 9 2" xfId="9138"/>
    <cellStyle name="Normal 9 10 4" xfId="623"/>
    <cellStyle name="Normal 9 10 4 2" xfId="6237"/>
    <cellStyle name="Normal 9 10 5" xfId="1028"/>
    <cellStyle name="Normal 9 10 5 2" xfId="6637"/>
    <cellStyle name="Normal 9 10 6" xfId="1435"/>
    <cellStyle name="Normal 9 10 6 2" xfId="7037"/>
    <cellStyle name="Normal 9 10 7" xfId="1839"/>
    <cellStyle name="Normal 9 10 7 2" xfId="7435"/>
    <cellStyle name="Normal 9 10 8" xfId="2245"/>
    <cellStyle name="Normal 9 10 8 2" xfId="7834"/>
    <cellStyle name="Normal 9 10 9" xfId="2652"/>
    <cellStyle name="Normal 9 10 9 2" xfId="8233"/>
    <cellStyle name="Normal 9 11" xfId="147"/>
    <cellStyle name="Normal 9 11 10" xfId="4463"/>
    <cellStyle name="Normal 9 11 10 2" xfId="9920"/>
    <cellStyle name="Normal 9 11 11" xfId="4246"/>
    <cellStyle name="Normal 9 11 11 2" xfId="9716"/>
    <cellStyle name="Normal 9 11 12" xfId="5260"/>
    <cellStyle name="Normal 9 11 12 2" xfId="10631"/>
    <cellStyle name="Normal 9 11 13" xfId="5501"/>
    <cellStyle name="Normal 9 11 13 2" xfId="10858"/>
    <cellStyle name="Normal 9 11 14" xfId="5656"/>
    <cellStyle name="Normal 9 11 14 2" xfId="11002"/>
    <cellStyle name="Normal 9 11 15" xfId="5811"/>
    <cellStyle name="Normal 9 11 2" xfId="291"/>
    <cellStyle name="Normal 9 11 2 10" xfId="2639"/>
    <cellStyle name="Normal 9 11 2 10 2" xfId="8220"/>
    <cellStyle name="Normal 9 11 2 11" xfId="4919"/>
    <cellStyle name="Normal 9 11 2 11 2" xfId="10312"/>
    <cellStyle name="Normal 9 11 2 12" xfId="4378"/>
    <cellStyle name="Normal 9 11 2 12 2" xfId="9843"/>
    <cellStyle name="Normal 9 11 2 13" xfId="5939"/>
    <cellStyle name="Normal 9 11 2 2" xfId="774"/>
    <cellStyle name="Normal 9 11 2 2 2" xfId="6387"/>
    <cellStyle name="Normal 9 11 2 3" xfId="1179"/>
    <cellStyle name="Normal 9 11 2 3 2" xfId="6787"/>
    <cellStyle name="Normal 9 11 2 4" xfId="1586"/>
    <cellStyle name="Normal 9 11 2 4 2" xfId="7187"/>
    <cellStyle name="Normal 9 11 2 5" xfId="1989"/>
    <cellStyle name="Normal 9 11 2 5 2" xfId="7583"/>
    <cellStyle name="Normal 9 11 2 6" xfId="2395"/>
    <cellStyle name="Normal 9 11 2 6 2" xfId="7981"/>
    <cellStyle name="Normal 9 11 2 7" xfId="2794"/>
    <cellStyle name="Normal 9 11 2 7 2" xfId="8374"/>
    <cellStyle name="Normal 9 11 2 8" xfId="3148"/>
    <cellStyle name="Normal 9 11 2 8 2" xfId="8694"/>
    <cellStyle name="Normal 9 11 2 9" xfId="4768"/>
    <cellStyle name="Normal 9 11 2 9 2" xfId="10165"/>
    <cellStyle name="Normal 9 11 3" xfId="423"/>
    <cellStyle name="Normal 9 11 3 10" xfId="3339"/>
    <cellStyle name="Normal 9 11 3 10 2" xfId="8869"/>
    <cellStyle name="Normal 9 11 3 11" xfId="4556"/>
    <cellStyle name="Normal 9 11 3 11 2" xfId="10007"/>
    <cellStyle name="Normal 9 11 3 12" xfId="3625"/>
    <cellStyle name="Normal 9 11 3 12 2" xfId="9133"/>
    <cellStyle name="Normal 9 11 3 13" xfId="6066"/>
    <cellStyle name="Normal 9 11 3 2" xfId="906"/>
    <cellStyle name="Normal 9 11 3 2 2" xfId="6518"/>
    <cellStyle name="Normal 9 11 3 3" xfId="1311"/>
    <cellStyle name="Normal 9 11 3 3 2" xfId="6918"/>
    <cellStyle name="Normal 9 11 3 4" xfId="1718"/>
    <cellStyle name="Normal 9 11 3 4 2" xfId="7318"/>
    <cellStyle name="Normal 9 11 3 5" xfId="2121"/>
    <cellStyle name="Normal 9 11 3 5 2" xfId="7714"/>
    <cellStyle name="Normal 9 11 3 6" xfId="2527"/>
    <cellStyle name="Normal 9 11 3 6 2" xfId="8111"/>
    <cellStyle name="Normal 9 11 3 7" xfId="2925"/>
    <cellStyle name="Normal 9 11 3 7 2" xfId="8504"/>
    <cellStyle name="Normal 9 11 3 8" xfId="4037"/>
    <cellStyle name="Normal 9 11 3 8 2" xfId="9525"/>
    <cellStyle name="Normal 9 11 3 9" xfId="4220"/>
    <cellStyle name="Normal 9 11 3 9 2" xfId="9692"/>
    <cellStyle name="Normal 9 11 4" xfId="630"/>
    <cellStyle name="Normal 9 11 4 2" xfId="6244"/>
    <cellStyle name="Normal 9 11 5" xfId="1035"/>
    <cellStyle name="Normal 9 11 5 2" xfId="6644"/>
    <cellStyle name="Normal 9 11 6" xfId="1442"/>
    <cellStyle name="Normal 9 11 6 2" xfId="7044"/>
    <cellStyle name="Normal 9 11 7" xfId="1846"/>
    <cellStyle name="Normal 9 11 7 2" xfId="7442"/>
    <cellStyle name="Normal 9 11 8" xfId="2252"/>
    <cellStyle name="Normal 9 11 8 2" xfId="7840"/>
    <cellStyle name="Normal 9 11 9" xfId="2659"/>
    <cellStyle name="Normal 9 11 9 2" xfId="8240"/>
    <cellStyle name="Normal 9 12" xfId="152"/>
    <cellStyle name="Normal 9 12 10" xfId="4364"/>
    <cellStyle name="Normal 9 12 10 2" xfId="9830"/>
    <cellStyle name="Normal 9 12 11" xfId="4427"/>
    <cellStyle name="Normal 9 12 11 2" xfId="9888"/>
    <cellStyle name="Normal 9 12 12" xfId="5174"/>
    <cellStyle name="Normal 9 12 12 2" xfId="10548"/>
    <cellStyle name="Normal 9 12 13" xfId="5442"/>
    <cellStyle name="Normal 9 12 13 2" xfId="10801"/>
    <cellStyle name="Normal 9 12 14" xfId="5622"/>
    <cellStyle name="Normal 9 12 14 2" xfId="10970"/>
    <cellStyle name="Normal 9 12 15" xfId="5816"/>
    <cellStyle name="Normal 9 12 2" xfId="296"/>
    <cellStyle name="Normal 9 12 2 10" xfId="4764"/>
    <cellStyle name="Normal 9 12 2 10 2" xfId="10162"/>
    <cellStyle name="Normal 9 12 2 11" xfId="3842"/>
    <cellStyle name="Normal 9 12 2 11 2" xfId="9340"/>
    <cellStyle name="Normal 9 12 2 12" xfId="5231"/>
    <cellStyle name="Normal 9 12 2 12 2" xfId="10604"/>
    <cellStyle name="Normal 9 12 2 13" xfId="5944"/>
    <cellStyle name="Normal 9 12 2 2" xfId="779"/>
    <cellStyle name="Normal 9 12 2 2 2" xfId="6392"/>
    <cellStyle name="Normal 9 12 2 3" xfId="1184"/>
    <cellStyle name="Normal 9 12 2 3 2" xfId="6792"/>
    <cellStyle name="Normal 9 12 2 4" xfId="1591"/>
    <cellStyle name="Normal 9 12 2 4 2" xfId="7192"/>
    <cellStyle name="Normal 9 12 2 5" xfId="1994"/>
    <cellStyle name="Normal 9 12 2 5 2" xfId="7588"/>
    <cellStyle name="Normal 9 12 2 6" xfId="2400"/>
    <cellStyle name="Normal 9 12 2 6 2" xfId="7986"/>
    <cellStyle name="Normal 9 12 2 7" xfId="2799"/>
    <cellStyle name="Normal 9 12 2 7 2" xfId="8379"/>
    <cellStyle name="Normal 9 12 2 8" xfId="3351"/>
    <cellStyle name="Normal 9 12 2 8 2" xfId="8880"/>
    <cellStyle name="Normal 9 12 2 9" xfId="3579"/>
    <cellStyle name="Normal 9 12 2 9 2" xfId="9090"/>
    <cellStyle name="Normal 9 12 3" xfId="428"/>
    <cellStyle name="Normal 9 12 3 10" xfId="4020"/>
    <cellStyle name="Normal 9 12 3 10 2" xfId="9509"/>
    <cellStyle name="Normal 9 12 3 11" xfId="3281"/>
    <cellStyle name="Normal 9 12 3 11 2" xfId="8816"/>
    <cellStyle name="Normal 9 12 3 12" xfId="4184"/>
    <cellStyle name="Normal 9 12 3 12 2" xfId="9660"/>
    <cellStyle name="Normal 9 12 3 13" xfId="6071"/>
    <cellStyle name="Normal 9 12 3 2" xfId="911"/>
    <cellStyle name="Normal 9 12 3 2 2" xfId="6523"/>
    <cellStyle name="Normal 9 12 3 3" xfId="1316"/>
    <cellStyle name="Normal 9 12 3 3 2" xfId="6923"/>
    <cellStyle name="Normal 9 12 3 4" xfId="1723"/>
    <cellStyle name="Normal 9 12 3 4 2" xfId="7323"/>
    <cellStyle name="Normal 9 12 3 5" xfId="2126"/>
    <cellStyle name="Normal 9 12 3 5 2" xfId="7719"/>
    <cellStyle name="Normal 9 12 3 6" xfId="2532"/>
    <cellStyle name="Normal 9 12 3 6 2" xfId="8116"/>
    <cellStyle name="Normal 9 12 3 7" xfId="2930"/>
    <cellStyle name="Normal 9 12 3 7 2" xfId="8509"/>
    <cellStyle name="Normal 9 12 3 8" xfId="4253"/>
    <cellStyle name="Normal 9 12 3 8 2" xfId="9723"/>
    <cellStyle name="Normal 9 12 3 9" xfId="4369"/>
    <cellStyle name="Normal 9 12 3 9 2" xfId="9834"/>
    <cellStyle name="Normal 9 12 4" xfId="635"/>
    <cellStyle name="Normal 9 12 4 2" xfId="6249"/>
    <cellStyle name="Normal 9 12 5" xfId="1040"/>
    <cellStyle name="Normal 9 12 5 2" xfId="6649"/>
    <cellStyle name="Normal 9 12 6" xfId="1447"/>
    <cellStyle name="Normal 9 12 6 2" xfId="7049"/>
    <cellStyle name="Normal 9 12 7" xfId="1851"/>
    <cellStyle name="Normal 9 12 7 2" xfId="7447"/>
    <cellStyle name="Normal 9 12 8" xfId="2257"/>
    <cellStyle name="Normal 9 12 8 2" xfId="7845"/>
    <cellStyle name="Normal 9 12 9" xfId="2664"/>
    <cellStyle name="Normal 9 12 9 2" xfId="8245"/>
    <cellStyle name="Normal 9 13" xfId="150"/>
    <cellStyle name="Normal 9 13 10" xfId="3559"/>
    <cellStyle name="Normal 9 13 10 2" xfId="9071"/>
    <cellStyle name="Normal 9 13 11" xfId="4843"/>
    <cellStyle name="Normal 9 13 11 2" xfId="10239"/>
    <cellStyle name="Normal 9 13 12" xfId="2937"/>
    <cellStyle name="Normal 9 13 12 2" xfId="8516"/>
    <cellStyle name="Normal 9 13 13" xfId="5287"/>
    <cellStyle name="Normal 9 13 13 2" xfId="10656"/>
    <cellStyle name="Normal 9 13 14" xfId="5523"/>
    <cellStyle name="Normal 9 13 14 2" xfId="10878"/>
    <cellStyle name="Normal 9 13 15" xfId="5814"/>
    <cellStyle name="Normal 9 13 2" xfId="294"/>
    <cellStyle name="Normal 9 13 2 10" xfId="5044"/>
    <cellStyle name="Normal 9 13 2 10 2" xfId="10429"/>
    <cellStyle name="Normal 9 13 2 11" xfId="3671"/>
    <cellStyle name="Normal 9 13 2 11 2" xfId="9177"/>
    <cellStyle name="Normal 9 13 2 12" xfId="3174"/>
    <cellStyle name="Normal 9 13 2 12 2" xfId="8719"/>
    <cellStyle name="Normal 9 13 2 13" xfId="5942"/>
    <cellStyle name="Normal 9 13 2 2" xfId="777"/>
    <cellStyle name="Normal 9 13 2 2 2" xfId="6390"/>
    <cellStyle name="Normal 9 13 2 3" xfId="1182"/>
    <cellStyle name="Normal 9 13 2 3 2" xfId="6790"/>
    <cellStyle name="Normal 9 13 2 4" xfId="1589"/>
    <cellStyle name="Normal 9 13 2 4 2" xfId="7190"/>
    <cellStyle name="Normal 9 13 2 5" xfId="1992"/>
    <cellStyle name="Normal 9 13 2 5 2" xfId="7586"/>
    <cellStyle name="Normal 9 13 2 6" xfId="2398"/>
    <cellStyle name="Normal 9 13 2 6 2" xfId="7984"/>
    <cellStyle name="Normal 9 13 2 7" xfId="2797"/>
    <cellStyle name="Normal 9 13 2 7 2" xfId="8377"/>
    <cellStyle name="Normal 9 13 2 8" xfId="3967"/>
    <cellStyle name="Normal 9 13 2 8 2" xfId="9459"/>
    <cellStyle name="Normal 9 13 2 9" xfId="3144"/>
    <cellStyle name="Normal 9 13 2 9 2" xfId="8690"/>
    <cellStyle name="Normal 9 13 3" xfId="426"/>
    <cellStyle name="Normal 9 13 3 10" xfId="4878"/>
    <cellStyle name="Normal 9 13 3 10 2" xfId="10272"/>
    <cellStyle name="Normal 9 13 3 11" xfId="3958"/>
    <cellStyle name="Normal 9 13 3 11 2" xfId="9450"/>
    <cellStyle name="Normal 9 13 3 12" xfId="4086"/>
    <cellStyle name="Normal 9 13 3 12 2" xfId="9572"/>
    <cellStyle name="Normal 9 13 3 13" xfId="6069"/>
    <cellStyle name="Normal 9 13 3 2" xfId="909"/>
    <cellStyle name="Normal 9 13 3 2 2" xfId="6521"/>
    <cellStyle name="Normal 9 13 3 3" xfId="1314"/>
    <cellStyle name="Normal 9 13 3 3 2" xfId="6921"/>
    <cellStyle name="Normal 9 13 3 4" xfId="1721"/>
    <cellStyle name="Normal 9 13 3 4 2" xfId="7321"/>
    <cellStyle name="Normal 9 13 3 5" xfId="2124"/>
    <cellStyle name="Normal 9 13 3 5 2" xfId="7717"/>
    <cellStyle name="Normal 9 13 3 6" xfId="2530"/>
    <cellStyle name="Normal 9 13 3 6 2" xfId="8114"/>
    <cellStyle name="Normal 9 13 3 7" xfId="2928"/>
    <cellStyle name="Normal 9 13 3 7 2" xfId="8507"/>
    <cellStyle name="Normal 9 13 3 8" xfId="3118"/>
    <cellStyle name="Normal 9 13 3 8 2" xfId="8664"/>
    <cellStyle name="Normal 9 13 3 9" xfId="4744"/>
    <cellStyle name="Normal 9 13 3 9 2" xfId="10142"/>
    <cellStyle name="Normal 9 13 4" xfId="633"/>
    <cellStyle name="Normal 9 13 4 2" xfId="6247"/>
    <cellStyle name="Normal 9 13 5" xfId="1038"/>
    <cellStyle name="Normal 9 13 5 2" xfId="6647"/>
    <cellStyle name="Normal 9 13 6" xfId="1445"/>
    <cellStyle name="Normal 9 13 6 2" xfId="7047"/>
    <cellStyle name="Normal 9 13 7" xfId="1849"/>
    <cellStyle name="Normal 9 13 7 2" xfId="7445"/>
    <cellStyle name="Normal 9 13 8" xfId="2255"/>
    <cellStyle name="Normal 9 13 8 2" xfId="7843"/>
    <cellStyle name="Normal 9 13 9" xfId="2662"/>
    <cellStyle name="Normal 9 13 9 2" xfId="8243"/>
    <cellStyle name="Normal 9 14" xfId="206"/>
    <cellStyle name="Normal 9 14 10" xfId="4807"/>
    <cellStyle name="Normal 9 14 10 2" xfId="10204"/>
    <cellStyle name="Normal 9 14 11" xfId="3620"/>
    <cellStyle name="Normal 9 14 11 2" xfId="9128"/>
    <cellStyle name="Normal 9 14 12" xfId="4264"/>
    <cellStyle name="Normal 9 14 12 2" xfId="9734"/>
    <cellStyle name="Normal 9 14 13" xfId="5856"/>
    <cellStyle name="Normal 9 14 2" xfId="689"/>
    <cellStyle name="Normal 9 14 2 2" xfId="6302"/>
    <cellStyle name="Normal 9 14 3" xfId="1094"/>
    <cellStyle name="Normal 9 14 3 2" xfId="6702"/>
    <cellStyle name="Normal 9 14 4" xfId="1501"/>
    <cellStyle name="Normal 9 14 4 2" xfId="7102"/>
    <cellStyle name="Normal 9 14 5" xfId="1904"/>
    <cellStyle name="Normal 9 14 5 2" xfId="7498"/>
    <cellStyle name="Normal 9 14 6" xfId="2310"/>
    <cellStyle name="Normal 9 14 6 2" xfId="7896"/>
    <cellStyle name="Normal 9 14 7" xfId="2711"/>
    <cellStyle name="Normal 9 14 7 2" xfId="8291"/>
    <cellStyle name="Normal 9 14 8" xfId="3298"/>
    <cellStyle name="Normal 9 14 8 2" xfId="8831"/>
    <cellStyle name="Normal 9 14 9" xfId="4297"/>
    <cellStyle name="Normal 9 14 9 2" xfId="9764"/>
    <cellStyle name="Normal 9 15" xfId="338"/>
    <cellStyle name="Normal 9 15 10" xfId="4549"/>
    <cellStyle name="Normal 9 15 10 2" xfId="10000"/>
    <cellStyle name="Normal 9 15 11" xfId="5276"/>
    <cellStyle name="Normal 9 15 11 2" xfId="10645"/>
    <cellStyle name="Normal 9 15 12" xfId="5516"/>
    <cellStyle name="Normal 9 15 12 2" xfId="10871"/>
    <cellStyle name="Normal 9 15 13" xfId="5983"/>
    <cellStyle name="Normal 9 15 2" xfId="821"/>
    <cellStyle name="Normal 9 15 2 2" xfId="6433"/>
    <cellStyle name="Normal 9 15 3" xfId="1226"/>
    <cellStyle name="Normal 9 15 3 2" xfId="6833"/>
    <cellStyle name="Normal 9 15 4" xfId="1633"/>
    <cellStyle name="Normal 9 15 4 2" xfId="7233"/>
    <cellStyle name="Normal 9 15 5" xfId="2036"/>
    <cellStyle name="Normal 9 15 5 2" xfId="7629"/>
    <cellStyle name="Normal 9 15 6" xfId="2442"/>
    <cellStyle name="Normal 9 15 6 2" xfId="8026"/>
    <cellStyle name="Normal 9 15 7" xfId="2840"/>
    <cellStyle name="Normal 9 15 7 2" xfId="8419"/>
    <cellStyle name="Normal 9 15 8" xfId="4227"/>
    <cellStyle name="Normal 9 15 8 2" xfId="9699"/>
    <cellStyle name="Normal 9 15 9" xfId="3510"/>
    <cellStyle name="Normal 9 15 9 2" xfId="9024"/>
    <cellStyle name="Normal 9 16" xfId="529"/>
    <cellStyle name="Normal 9 16 2" xfId="6148"/>
    <cellStyle name="Normal 9 17" xfId="642"/>
    <cellStyle name="Normal 9 17 2" xfId="6256"/>
    <cellStyle name="Normal 9 18" xfId="1047"/>
    <cellStyle name="Normal 9 18 2" xfId="6656"/>
    <cellStyle name="Normal 9 19" xfId="1454"/>
    <cellStyle name="Normal 9 19 2" xfId="7056"/>
    <cellStyle name="Normal 9 2" xfId="75"/>
    <cellStyle name="Normal 9 2 10" xfId="4385"/>
    <cellStyle name="Normal 9 2 10 2" xfId="9849"/>
    <cellStyle name="Normal 9 2 11" xfId="3338"/>
    <cellStyle name="Normal 9 2 11 2" xfId="8868"/>
    <cellStyle name="Normal 9 2 12" xfId="5193"/>
    <cellStyle name="Normal 9 2 12 2" xfId="10567"/>
    <cellStyle name="Normal 9 2 13" xfId="5457"/>
    <cellStyle name="Normal 9 2 13 2" xfId="10816"/>
    <cellStyle name="Normal 9 2 14" xfId="5630"/>
    <cellStyle name="Normal 9 2 14 2" xfId="10978"/>
    <cellStyle name="Normal 9 2 15" xfId="5750"/>
    <cellStyle name="Normal 9 2 2" xfId="229"/>
    <cellStyle name="Normal 9 2 2 10" xfId="4987"/>
    <cellStyle name="Normal 9 2 2 10 2" xfId="10375"/>
    <cellStyle name="Normal 9 2 2 11" xfId="3850"/>
    <cellStyle name="Normal 9 2 2 11 2" xfId="9348"/>
    <cellStyle name="Normal 9 2 2 12" xfId="4952"/>
    <cellStyle name="Normal 9 2 2 12 2" xfId="10341"/>
    <cellStyle name="Normal 9 2 2 13" xfId="5878"/>
    <cellStyle name="Normal 9 2 2 2" xfId="712"/>
    <cellStyle name="Normal 9 2 2 2 2" xfId="6325"/>
    <cellStyle name="Normal 9 2 2 3" xfId="1117"/>
    <cellStyle name="Normal 9 2 2 3 2" xfId="6725"/>
    <cellStyle name="Normal 9 2 2 4" xfId="1524"/>
    <cellStyle name="Normal 9 2 2 4 2" xfId="7125"/>
    <cellStyle name="Normal 9 2 2 5" xfId="1927"/>
    <cellStyle name="Normal 9 2 2 5 2" xfId="7521"/>
    <cellStyle name="Normal 9 2 2 6" xfId="2333"/>
    <cellStyle name="Normal 9 2 2 6 2" xfId="7919"/>
    <cellStyle name="Normal 9 2 2 7" xfId="2733"/>
    <cellStyle name="Normal 9 2 2 7 2" xfId="8313"/>
    <cellStyle name="Normal 9 2 2 8" xfId="3718"/>
    <cellStyle name="Normal 9 2 2 8 2" xfId="9221"/>
    <cellStyle name="Normal 9 2 2 9" xfId="3331"/>
    <cellStyle name="Normal 9 2 2 9 2" xfId="8862"/>
    <cellStyle name="Normal 9 2 3" xfId="361"/>
    <cellStyle name="Normal 9 2 3 10" xfId="3465"/>
    <cellStyle name="Normal 9 2 3 10 2" xfId="8983"/>
    <cellStyle name="Normal 9 2 3 11" xfId="5329"/>
    <cellStyle name="Normal 9 2 3 11 2" xfId="10696"/>
    <cellStyle name="Normal 9 2 3 12" xfId="5555"/>
    <cellStyle name="Normal 9 2 3 12 2" xfId="10908"/>
    <cellStyle name="Normal 9 2 3 13" xfId="6005"/>
    <cellStyle name="Normal 9 2 3 2" xfId="844"/>
    <cellStyle name="Normal 9 2 3 2 2" xfId="6456"/>
    <cellStyle name="Normal 9 2 3 3" xfId="1249"/>
    <cellStyle name="Normal 9 2 3 3 2" xfId="6856"/>
    <cellStyle name="Normal 9 2 3 4" xfId="1656"/>
    <cellStyle name="Normal 9 2 3 4 2" xfId="7256"/>
    <cellStyle name="Normal 9 2 3 5" xfId="2059"/>
    <cellStyle name="Normal 9 2 3 5 2" xfId="7652"/>
    <cellStyle name="Normal 9 2 3 6" xfId="2465"/>
    <cellStyle name="Normal 9 2 3 6 2" xfId="8049"/>
    <cellStyle name="Normal 9 2 3 7" xfId="2863"/>
    <cellStyle name="Normal 9 2 3 7 2" xfId="8442"/>
    <cellStyle name="Normal 9 2 3 8" xfId="3210"/>
    <cellStyle name="Normal 9 2 3 8 2" xfId="8749"/>
    <cellStyle name="Normal 9 2 3 9" xfId="867"/>
    <cellStyle name="Normal 9 2 3 9 2" xfId="6479"/>
    <cellStyle name="Normal 9 2 4" xfId="558"/>
    <cellStyle name="Normal 9 2 4 2" xfId="6175"/>
    <cellStyle name="Normal 9 2 5" xfId="510"/>
    <cellStyle name="Normal 9 2 5 2" xfId="6130"/>
    <cellStyle name="Normal 9 2 6" xfId="550"/>
    <cellStyle name="Normal 9 2 6 2" xfId="6169"/>
    <cellStyle name="Normal 9 2 7" xfId="489"/>
    <cellStyle name="Normal 9 2 7 2" xfId="6112"/>
    <cellStyle name="Normal 9 2 8" xfId="2182"/>
    <cellStyle name="Normal 9 2 8 2" xfId="7773"/>
    <cellStyle name="Normal 9 2 9" xfId="2591"/>
    <cellStyle name="Normal 9 2 9 2" xfId="8173"/>
    <cellStyle name="Normal 9 20" xfId="1875"/>
    <cellStyle name="Normal 9 20 2" xfId="7470"/>
    <cellStyle name="Normal 9 21" xfId="2279"/>
    <cellStyle name="Normal 9 21 2" xfId="7865"/>
    <cellStyle name="Normal 9 22" xfId="4077"/>
    <cellStyle name="Normal 9 22 2" xfId="9564"/>
    <cellStyle name="Normal 9 23" xfId="3511"/>
    <cellStyle name="Normal 9 23 2" xfId="9025"/>
    <cellStyle name="Normal 9 24" xfId="3102"/>
    <cellStyle name="Normal 9 24 2" xfId="8649"/>
    <cellStyle name="Normal 9 25" xfId="5170"/>
    <cellStyle name="Normal 9 25 2" xfId="10544"/>
    <cellStyle name="Normal 9 26" xfId="5439"/>
    <cellStyle name="Normal 9 26 2" xfId="10798"/>
    <cellStyle name="Normal 9 27" xfId="5728"/>
    <cellStyle name="Normal 9 3" xfId="87"/>
    <cellStyle name="Normal 9 3 10" xfId="3879"/>
    <cellStyle name="Normal 9 3 10 2" xfId="9377"/>
    <cellStyle name="Normal 9 3 11" xfId="3397"/>
    <cellStyle name="Normal 9 3 11 2" xfId="8923"/>
    <cellStyle name="Normal 9 3 12" xfId="4401"/>
    <cellStyle name="Normal 9 3 12 2" xfId="9863"/>
    <cellStyle name="Normal 9 3 13" xfId="4742"/>
    <cellStyle name="Normal 9 3 13 2" xfId="10140"/>
    <cellStyle name="Normal 9 3 14" xfId="4714"/>
    <cellStyle name="Normal 9 3 14 2" xfId="10113"/>
    <cellStyle name="Normal 9 3 15" xfId="5760"/>
    <cellStyle name="Normal 9 3 2" xfId="239"/>
    <cellStyle name="Normal 9 3 2 10" xfId="3693"/>
    <cellStyle name="Normal 9 3 2 10 2" xfId="9197"/>
    <cellStyle name="Normal 9 3 2 11" xfId="5285"/>
    <cellStyle name="Normal 9 3 2 11 2" xfId="10654"/>
    <cellStyle name="Normal 9 3 2 12" xfId="5521"/>
    <cellStyle name="Normal 9 3 2 12 2" xfId="10876"/>
    <cellStyle name="Normal 9 3 2 13" xfId="5888"/>
    <cellStyle name="Normal 9 3 2 2" xfId="722"/>
    <cellStyle name="Normal 9 3 2 2 2" xfId="6335"/>
    <cellStyle name="Normal 9 3 2 3" xfId="1127"/>
    <cellStyle name="Normal 9 3 2 3 2" xfId="6735"/>
    <cellStyle name="Normal 9 3 2 4" xfId="1534"/>
    <cellStyle name="Normal 9 3 2 4 2" xfId="7135"/>
    <cellStyle name="Normal 9 3 2 5" xfId="1937"/>
    <cellStyle name="Normal 9 3 2 5 2" xfId="7531"/>
    <cellStyle name="Normal 9 3 2 6" xfId="2343"/>
    <cellStyle name="Normal 9 3 2 6 2" xfId="7929"/>
    <cellStyle name="Normal 9 3 2 7" xfId="2743"/>
    <cellStyle name="Normal 9 3 2 7 2" xfId="8323"/>
    <cellStyle name="Normal 9 3 2 8" xfId="3827"/>
    <cellStyle name="Normal 9 3 2 8 2" xfId="9325"/>
    <cellStyle name="Normal 9 3 2 9" xfId="4455"/>
    <cellStyle name="Normal 9 3 2 9 2" xfId="9912"/>
    <cellStyle name="Normal 9 3 3" xfId="371"/>
    <cellStyle name="Normal 9 3 3 10" xfId="4871"/>
    <cellStyle name="Normal 9 3 3 10 2" xfId="10265"/>
    <cellStyle name="Normal 9 3 3 11" xfId="3907"/>
    <cellStyle name="Normal 9 3 3 11 2" xfId="9402"/>
    <cellStyle name="Normal 9 3 3 12" xfId="4720"/>
    <cellStyle name="Normal 9 3 3 12 2" xfId="10119"/>
    <cellStyle name="Normal 9 3 3 13" xfId="6015"/>
    <cellStyle name="Normal 9 3 3 2" xfId="854"/>
    <cellStyle name="Normal 9 3 3 2 2" xfId="6466"/>
    <cellStyle name="Normal 9 3 3 3" xfId="1259"/>
    <cellStyle name="Normal 9 3 3 3 2" xfId="6866"/>
    <cellStyle name="Normal 9 3 3 4" xfId="1666"/>
    <cellStyle name="Normal 9 3 3 4 2" xfId="7266"/>
    <cellStyle name="Normal 9 3 3 5" xfId="2069"/>
    <cellStyle name="Normal 9 3 3 5 2" xfId="7662"/>
    <cellStyle name="Normal 9 3 3 6" xfId="2475"/>
    <cellStyle name="Normal 9 3 3 6 2" xfId="8059"/>
    <cellStyle name="Normal 9 3 3 7" xfId="2873"/>
    <cellStyle name="Normal 9 3 3 7 2" xfId="8452"/>
    <cellStyle name="Normal 9 3 3 8" xfId="3324"/>
    <cellStyle name="Normal 9 3 3 8 2" xfId="8855"/>
    <cellStyle name="Normal 9 3 3 9" xfId="4100"/>
    <cellStyle name="Normal 9 3 3 9 2" xfId="9585"/>
    <cellStyle name="Normal 9 3 4" xfId="570"/>
    <cellStyle name="Normal 9 3 4 2" xfId="6186"/>
    <cellStyle name="Normal 9 3 5" xfId="975"/>
    <cellStyle name="Normal 9 3 5 2" xfId="6585"/>
    <cellStyle name="Normal 9 3 6" xfId="1382"/>
    <cellStyle name="Normal 9 3 6 2" xfId="6986"/>
    <cellStyle name="Normal 9 3 7" xfId="1788"/>
    <cellStyle name="Normal 9 3 7 2" xfId="7385"/>
    <cellStyle name="Normal 9 3 8" xfId="2193"/>
    <cellStyle name="Normal 9 3 8 2" xfId="7784"/>
    <cellStyle name="Normal 9 3 9" xfId="2603"/>
    <cellStyle name="Normal 9 3 9 2" xfId="8185"/>
    <cellStyle name="Normal 9 4" xfId="98"/>
    <cellStyle name="Normal 9 4 10" xfId="3673"/>
    <cellStyle name="Normal 9 4 10 2" xfId="9178"/>
    <cellStyle name="Normal 9 4 11" xfId="4942"/>
    <cellStyle name="Normal 9 4 11 2" xfId="10334"/>
    <cellStyle name="Normal 9 4 12" xfId="4224"/>
    <cellStyle name="Normal 9 4 12 2" xfId="9696"/>
    <cellStyle name="Normal 9 4 13" xfId="5385"/>
    <cellStyle name="Normal 9 4 13 2" xfId="10748"/>
    <cellStyle name="Normal 9 4 14" xfId="5589"/>
    <cellStyle name="Normal 9 4 14 2" xfId="10939"/>
    <cellStyle name="Normal 9 4 15" xfId="5770"/>
    <cellStyle name="Normal 9 4 2" xfId="249"/>
    <cellStyle name="Normal 9 4 2 10" xfId="4101"/>
    <cellStyle name="Normal 9 4 2 10 2" xfId="9586"/>
    <cellStyle name="Normal 9 4 2 11" xfId="4835"/>
    <cellStyle name="Normal 9 4 2 11 2" xfId="10231"/>
    <cellStyle name="Normal 9 4 2 12" xfId="3680"/>
    <cellStyle name="Normal 9 4 2 12 2" xfId="9185"/>
    <cellStyle name="Normal 9 4 2 13" xfId="5898"/>
    <cellStyle name="Normal 9 4 2 2" xfId="732"/>
    <cellStyle name="Normal 9 4 2 2 2" xfId="6345"/>
    <cellStyle name="Normal 9 4 2 3" xfId="1137"/>
    <cellStyle name="Normal 9 4 2 3 2" xfId="6745"/>
    <cellStyle name="Normal 9 4 2 4" xfId="1544"/>
    <cellStyle name="Normal 9 4 2 4 2" xfId="7145"/>
    <cellStyle name="Normal 9 4 2 5" xfId="1947"/>
    <cellStyle name="Normal 9 4 2 5 2" xfId="7541"/>
    <cellStyle name="Normal 9 4 2 6" xfId="2353"/>
    <cellStyle name="Normal 9 4 2 6 2" xfId="7939"/>
    <cellStyle name="Normal 9 4 2 7" xfId="2753"/>
    <cellStyle name="Normal 9 4 2 7 2" xfId="8333"/>
    <cellStyle name="Normal 9 4 2 8" xfId="3896"/>
    <cellStyle name="Normal 9 4 2 8 2" xfId="9392"/>
    <cellStyle name="Normal 9 4 2 9" xfId="4429"/>
    <cellStyle name="Normal 9 4 2 9 2" xfId="9890"/>
    <cellStyle name="Normal 9 4 3" xfId="381"/>
    <cellStyle name="Normal 9 4 3 10" xfId="3489"/>
    <cellStyle name="Normal 9 4 3 10 2" xfId="9005"/>
    <cellStyle name="Normal 9 4 3 11" xfId="5327"/>
    <cellStyle name="Normal 9 4 3 11 2" xfId="10694"/>
    <cellStyle name="Normal 9 4 3 12" xfId="5553"/>
    <cellStyle name="Normal 9 4 3 12 2" xfId="10906"/>
    <cellStyle name="Normal 9 4 3 13" xfId="6025"/>
    <cellStyle name="Normal 9 4 3 2" xfId="864"/>
    <cellStyle name="Normal 9 4 3 2 2" xfId="6476"/>
    <cellStyle name="Normal 9 4 3 3" xfId="1269"/>
    <cellStyle name="Normal 9 4 3 3 2" xfId="6876"/>
    <cellStyle name="Normal 9 4 3 4" xfId="1676"/>
    <cellStyle name="Normal 9 4 3 4 2" xfId="7276"/>
    <cellStyle name="Normal 9 4 3 5" xfId="2079"/>
    <cellStyle name="Normal 9 4 3 5 2" xfId="7672"/>
    <cellStyle name="Normal 9 4 3 6" xfId="2485"/>
    <cellStyle name="Normal 9 4 3 6 2" xfId="8069"/>
    <cellStyle name="Normal 9 4 3 7" xfId="2883"/>
    <cellStyle name="Normal 9 4 3 7 2" xfId="8462"/>
    <cellStyle name="Normal 9 4 3 8" xfId="3072"/>
    <cellStyle name="Normal 9 4 3 8 2" xfId="8621"/>
    <cellStyle name="Normal 9 4 3 9" xfId="4711"/>
    <cellStyle name="Normal 9 4 3 9 2" xfId="10110"/>
    <cellStyle name="Normal 9 4 4" xfId="581"/>
    <cellStyle name="Normal 9 4 4 2" xfId="6196"/>
    <cellStyle name="Normal 9 4 5" xfId="986"/>
    <cellStyle name="Normal 9 4 5 2" xfId="6596"/>
    <cellStyle name="Normal 9 4 6" xfId="1393"/>
    <cellStyle name="Normal 9 4 6 2" xfId="6996"/>
    <cellStyle name="Normal 9 4 7" xfId="1798"/>
    <cellStyle name="Normal 9 4 7 2" xfId="7395"/>
    <cellStyle name="Normal 9 4 8" xfId="2203"/>
    <cellStyle name="Normal 9 4 8 2" xfId="7794"/>
    <cellStyle name="Normal 9 4 9" xfId="2614"/>
    <cellStyle name="Normal 9 4 9 2" xfId="8196"/>
    <cellStyle name="Normal 9 5" xfId="54"/>
    <cellStyle name="Normal 9 5 10" xfId="3359"/>
    <cellStyle name="Normal 9 5 10 2" xfId="8888"/>
    <cellStyle name="Normal 9 5 11" xfId="4691"/>
    <cellStyle name="Normal 9 5 11 2" xfId="10092"/>
    <cellStyle name="Normal 9 5 12" xfId="5007"/>
    <cellStyle name="Normal 9 5 12 2" xfId="10394"/>
    <cellStyle name="Normal 9 5 13" xfId="3933"/>
    <cellStyle name="Normal 9 5 13 2" xfId="9426"/>
    <cellStyle name="Normal 9 5 14" xfId="5143"/>
    <cellStyle name="Normal 9 5 14 2" xfId="10519"/>
    <cellStyle name="Normal 9 5 15" xfId="5735"/>
    <cellStyle name="Normal 9 5 2" xfId="213"/>
    <cellStyle name="Normal 9 5 2 10" xfId="4345"/>
    <cellStyle name="Normal 9 5 2 10 2" xfId="9812"/>
    <cellStyle name="Normal 9 5 2 11" xfId="4779"/>
    <cellStyle name="Normal 9 5 2 11 2" xfId="10176"/>
    <cellStyle name="Normal 9 5 2 12" xfId="4051"/>
    <cellStyle name="Normal 9 5 2 12 2" xfId="9539"/>
    <cellStyle name="Normal 9 5 2 13" xfId="5863"/>
    <cellStyle name="Normal 9 5 2 2" xfId="696"/>
    <cellStyle name="Normal 9 5 2 2 2" xfId="6309"/>
    <cellStyle name="Normal 9 5 2 3" xfId="1101"/>
    <cellStyle name="Normal 9 5 2 3 2" xfId="6709"/>
    <cellStyle name="Normal 9 5 2 4" xfId="1508"/>
    <cellStyle name="Normal 9 5 2 4 2" xfId="7109"/>
    <cellStyle name="Normal 9 5 2 5" xfId="1911"/>
    <cellStyle name="Normal 9 5 2 5 2" xfId="7505"/>
    <cellStyle name="Normal 9 5 2 6" xfId="2317"/>
    <cellStyle name="Normal 9 5 2 6 2" xfId="7903"/>
    <cellStyle name="Normal 9 5 2 7" xfId="2718"/>
    <cellStyle name="Normal 9 5 2 7 2" xfId="8298"/>
    <cellStyle name="Normal 9 5 2 8" xfId="3682"/>
    <cellStyle name="Normal 9 5 2 8 2" xfId="9187"/>
    <cellStyle name="Normal 9 5 2 9" xfId="4462"/>
    <cellStyle name="Normal 9 5 2 9 2" xfId="9919"/>
    <cellStyle name="Normal 9 5 3" xfId="345"/>
    <cellStyle name="Normal 9 5 3 10" xfId="4759"/>
    <cellStyle name="Normal 9 5 3 10 2" xfId="10157"/>
    <cellStyle name="Normal 9 5 3 11" xfId="3941"/>
    <cellStyle name="Normal 9 5 3 11 2" xfId="9434"/>
    <cellStyle name="Normal 9 5 3 12" xfId="4131"/>
    <cellStyle name="Normal 9 5 3 12 2" xfId="9612"/>
    <cellStyle name="Normal 9 5 3 13" xfId="5990"/>
    <cellStyle name="Normal 9 5 3 2" xfId="828"/>
    <cellStyle name="Normal 9 5 3 2 2" xfId="6440"/>
    <cellStyle name="Normal 9 5 3 3" xfId="1233"/>
    <cellStyle name="Normal 9 5 3 3 2" xfId="6840"/>
    <cellStyle name="Normal 9 5 3 4" xfId="1640"/>
    <cellStyle name="Normal 9 5 3 4 2" xfId="7240"/>
    <cellStyle name="Normal 9 5 3 5" xfId="2043"/>
    <cellStyle name="Normal 9 5 3 5 2" xfId="7636"/>
    <cellStyle name="Normal 9 5 3 6" xfId="2449"/>
    <cellStyle name="Normal 9 5 3 6 2" xfId="8033"/>
    <cellStyle name="Normal 9 5 3 7" xfId="2847"/>
    <cellStyle name="Normal 9 5 3 7 2" xfId="8426"/>
    <cellStyle name="Normal 9 5 3 8" xfId="3517"/>
    <cellStyle name="Normal 9 5 3 8 2" xfId="9030"/>
    <cellStyle name="Normal 9 5 3 9" xfId="4802"/>
    <cellStyle name="Normal 9 5 3 9 2" xfId="10199"/>
    <cellStyle name="Normal 9 5 4" xfId="537"/>
    <cellStyle name="Normal 9 5 4 2" xfId="6156"/>
    <cellStyle name="Normal 9 5 5" xfId="648"/>
    <cellStyle name="Normal 9 5 5 2" xfId="6261"/>
    <cellStyle name="Normal 9 5 6" xfId="1053"/>
    <cellStyle name="Normal 9 5 6 2" xfId="6661"/>
    <cellStyle name="Normal 9 5 7" xfId="1460"/>
    <cellStyle name="Normal 9 5 7 2" xfId="7061"/>
    <cellStyle name="Normal 9 5 8" xfId="1490"/>
    <cellStyle name="Normal 9 5 8 2" xfId="7091"/>
    <cellStyle name="Normal 9 5 9" xfId="2175"/>
    <cellStyle name="Normal 9 5 9 2" xfId="7767"/>
    <cellStyle name="Normal 9 6" xfId="91"/>
    <cellStyle name="Normal 9 6 10" xfId="4087"/>
    <cellStyle name="Normal 9 6 10 2" xfId="9573"/>
    <cellStyle name="Normal 9 6 11" xfId="4398"/>
    <cellStyle name="Normal 9 6 11 2" xfId="9861"/>
    <cellStyle name="Normal 9 6 12" xfId="4146"/>
    <cellStyle name="Normal 9 6 12 2" xfId="9626"/>
    <cellStyle name="Normal 9 6 13" xfId="4702"/>
    <cellStyle name="Normal 9 6 13 2" xfId="10101"/>
    <cellStyle name="Normal 9 6 14" xfId="4080"/>
    <cellStyle name="Normal 9 6 14 2" xfId="9567"/>
    <cellStyle name="Normal 9 6 15" xfId="5764"/>
    <cellStyle name="Normal 9 6 2" xfId="243"/>
    <cellStyle name="Normal 9 6 2 10" xfId="4883"/>
    <cellStyle name="Normal 9 6 2 10 2" xfId="10277"/>
    <cellStyle name="Normal 9 6 2 11" xfId="3847"/>
    <cellStyle name="Normal 9 6 2 11 2" xfId="9345"/>
    <cellStyle name="Normal 9 6 2 12" xfId="4847"/>
    <cellStyle name="Normal 9 6 2 12 2" xfId="10243"/>
    <cellStyle name="Normal 9 6 2 13" xfId="5892"/>
    <cellStyle name="Normal 9 6 2 2" xfId="726"/>
    <cellStyle name="Normal 9 6 2 2 2" xfId="6339"/>
    <cellStyle name="Normal 9 6 2 3" xfId="1131"/>
    <cellStyle name="Normal 9 6 2 3 2" xfId="6739"/>
    <cellStyle name="Normal 9 6 2 4" xfId="1538"/>
    <cellStyle name="Normal 9 6 2 4 2" xfId="7139"/>
    <cellStyle name="Normal 9 6 2 5" xfId="1941"/>
    <cellStyle name="Normal 9 6 2 5 2" xfId="7535"/>
    <cellStyle name="Normal 9 6 2 6" xfId="2347"/>
    <cellStyle name="Normal 9 6 2 6 2" xfId="7933"/>
    <cellStyle name="Normal 9 6 2 7" xfId="2747"/>
    <cellStyle name="Normal 9 6 2 7 2" xfId="8327"/>
    <cellStyle name="Normal 9 6 2 8" xfId="3745"/>
    <cellStyle name="Normal 9 6 2 8 2" xfId="9248"/>
    <cellStyle name="Normal 9 6 2 9" xfId="3218"/>
    <cellStyle name="Normal 9 6 2 9 2" xfId="8757"/>
    <cellStyle name="Normal 9 6 3" xfId="375"/>
    <cellStyle name="Normal 9 6 3 10" xfId="4466"/>
    <cellStyle name="Normal 9 6 3 10 2" xfId="9923"/>
    <cellStyle name="Normal 9 6 3 11" xfId="2179"/>
    <cellStyle name="Normal 9 6 3 11 2" xfId="7770"/>
    <cellStyle name="Normal 9 6 3 12" xfId="5124"/>
    <cellStyle name="Normal 9 6 3 12 2" xfId="10500"/>
    <cellStyle name="Normal 9 6 3 13" xfId="6019"/>
    <cellStyle name="Normal 9 6 3 2" xfId="858"/>
    <cellStyle name="Normal 9 6 3 2 2" xfId="6470"/>
    <cellStyle name="Normal 9 6 3 3" xfId="1263"/>
    <cellStyle name="Normal 9 6 3 3 2" xfId="6870"/>
    <cellStyle name="Normal 9 6 3 4" xfId="1670"/>
    <cellStyle name="Normal 9 6 3 4 2" xfId="7270"/>
    <cellStyle name="Normal 9 6 3 5" xfId="2073"/>
    <cellStyle name="Normal 9 6 3 5 2" xfId="7666"/>
    <cellStyle name="Normal 9 6 3 6" xfId="2479"/>
    <cellStyle name="Normal 9 6 3 6 2" xfId="8063"/>
    <cellStyle name="Normal 9 6 3 7" xfId="2877"/>
    <cellStyle name="Normal 9 6 3 7 2" xfId="8456"/>
    <cellStyle name="Normal 9 6 3 8" xfId="3529"/>
    <cellStyle name="Normal 9 6 3 8 2" xfId="9042"/>
    <cellStyle name="Normal 9 6 3 9" xfId="4099"/>
    <cellStyle name="Normal 9 6 3 9 2" xfId="9584"/>
    <cellStyle name="Normal 9 6 4" xfId="574"/>
    <cellStyle name="Normal 9 6 4 2" xfId="6190"/>
    <cellStyle name="Normal 9 6 5" xfId="979"/>
    <cellStyle name="Normal 9 6 5 2" xfId="6589"/>
    <cellStyle name="Normal 9 6 6" xfId="1386"/>
    <cellStyle name="Normal 9 6 6 2" xfId="6990"/>
    <cellStyle name="Normal 9 6 7" xfId="1792"/>
    <cellStyle name="Normal 9 6 7 2" xfId="7389"/>
    <cellStyle name="Normal 9 6 8" xfId="2197"/>
    <cellStyle name="Normal 9 6 8 2" xfId="7788"/>
    <cellStyle name="Normal 9 6 9" xfId="2607"/>
    <cellStyle name="Normal 9 6 9 2" xfId="8189"/>
    <cellStyle name="Normal 9 7" xfId="113"/>
    <cellStyle name="Normal 9 7 10" xfId="3667"/>
    <cellStyle name="Normal 9 7 10 2" xfId="9173"/>
    <cellStyle name="Normal 9 7 11" xfId="4938"/>
    <cellStyle name="Normal 9 7 11 2" xfId="10331"/>
    <cellStyle name="Normal 9 7 12" xfId="4481"/>
    <cellStyle name="Normal 9 7 12 2" xfId="9936"/>
    <cellStyle name="Normal 9 7 13" xfId="3364"/>
    <cellStyle name="Normal 9 7 13 2" xfId="8893"/>
    <cellStyle name="Normal 9 7 14" xfId="3466"/>
    <cellStyle name="Normal 9 7 14 2" xfId="8984"/>
    <cellStyle name="Normal 9 7 15" xfId="5784"/>
    <cellStyle name="Normal 9 7 2" xfId="264"/>
    <cellStyle name="Normal 9 7 2 10" xfId="5088"/>
    <cellStyle name="Normal 9 7 2 10 2" xfId="10468"/>
    <cellStyle name="Normal 9 7 2 11" xfId="5077"/>
    <cellStyle name="Normal 9 7 2 11 2" xfId="10457"/>
    <cellStyle name="Normal 9 7 2 12" xfId="3677"/>
    <cellStyle name="Normal 9 7 2 12 2" xfId="9182"/>
    <cellStyle name="Normal 9 7 2 13" xfId="5912"/>
    <cellStyle name="Normal 9 7 2 2" xfId="747"/>
    <cellStyle name="Normal 9 7 2 2 2" xfId="6360"/>
    <cellStyle name="Normal 9 7 2 3" xfId="1152"/>
    <cellStyle name="Normal 9 7 2 3 2" xfId="6760"/>
    <cellStyle name="Normal 9 7 2 4" xfId="1559"/>
    <cellStyle name="Normal 9 7 2 4 2" xfId="7160"/>
    <cellStyle name="Normal 9 7 2 5" xfId="1962"/>
    <cellStyle name="Normal 9 7 2 5 2" xfId="7556"/>
    <cellStyle name="Normal 9 7 2 6" xfId="2368"/>
    <cellStyle name="Normal 9 7 2 6 2" xfId="7954"/>
    <cellStyle name="Normal 9 7 2 7" xfId="2767"/>
    <cellStyle name="Normal 9 7 2 7 2" xfId="8347"/>
    <cellStyle name="Normal 9 7 2 8" xfId="3948"/>
    <cellStyle name="Normal 9 7 2 8 2" xfId="9441"/>
    <cellStyle name="Normal 9 7 2 9" xfId="3877"/>
    <cellStyle name="Normal 9 7 2 9 2" xfId="9375"/>
    <cellStyle name="Normal 9 7 3" xfId="396"/>
    <cellStyle name="Normal 9 7 3 10" xfId="4054"/>
    <cellStyle name="Normal 9 7 3 10 2" xfId="9542"/>
    <cellStyle name="Normal 9 7 3 11" xfId="3900"/>
    <cellStyle name="Normal 9 7 3 11 2" xfId="9395"/>
    <cellStyle name="Normal 9 7 3 12" xfId="3962"/>
    <cellStyle name="Normal 9 7 3 12 2" xfId="9454"/>
    <cellStyle name="Normal 9 7 3 13" xfId="6039"/>
    <cellStyle name="Normal 9 7 3 2" xfId="879"/>
    <cellStyle name="Normal 9 7 3 2 2" xfId="6491"/>
    <cellStyle name="Normal 9 7 3 3" xfId="1284"/>
    <cellStyle name="Normal 9 7 3 3 2" xfId="6891"/>
    <cellStyle name="Normal 9 7 3 4" xfId="1691"/>
    <cellStyle name="Normal 9 7 3 4 2" xfId="7291"/>
    <cellStyle name="Normal 9 7 3 5" xfId="2094"/>
    <cellStyle name="Normal 9 7 3 5 2" xfId="7687"/>
    <cellStyle name="Normal 9 7 3 6" xfId="2500"/>
    <cellStyle name="Normal 9 7 3 6 2" xfId="8084"/>
    <cellStyle name="Normal 9 7 3 7" xfId="2898"/>
    <cellStyle name="Normal 9 7 3 7 2" xfId="8477"/>
    <cellStyle name="Normal 9 7 3 8" xfId="3134"/>
    <cellStyle name="Normal 9 7 3 8 2" xfId="8680"/>
    <cellStyle name="Normal 9 7 3 9" xfId="4757"/>
    <cellStyle name="Normal 9 7 3 9 2" xfId="10155"/>
    <cellStyle name="Normal 9 7 4" xfId="596"/>
    <cellStyle name="Normal 9 7 4 2" xfId="6210"/>
    <cellStyle name="Normal 9 7 5" xfId="1001"/>
    <cellStyle name="Normal 9 7 5 2" xfId="6610"/>
    <cellStyle name="Normal 9 7 6" xfId="1408"/>
    <cellStyle name="Normal 9 7 6 2" xfId="7010"/>
    <cellStyle name="Normal 9 7 7" xfId="1813"/>
    <cellStyle name="Normal 9 7 7 2" xfId="7409"/>
    <cellStyle name="Normal 9 7 8" xfId="2218"/>
    <cellStyle name="Normal 9 7 8 2" xfId="7808"/>
    <cellStyle name="Normal 9 7 9" xfId="2629"/>
    <cellStyle name="Normal 9 7 9 2" xfId="8210"/>
    <cellStyle name="Normal 9 8" xfId="108"/>
    <cellStyle name="Normal 9 8 10" xfId="3462"/>
    <cellStyle name="Normal 9 8 10 2" xfId="8980"/>
    <cellStyle name="Normal 9 8 11" xfId="5027"/>
    <cellStyle name="Normal 9 8 11 2" xfId="10412"/>
    <cellStyle name="Normal 9 8 12" xfId="4134"/>
    <cellStyle name="Normal 9 8 12 2" xfId="9615"/>
    <cellStyle name="Normal 9 8 13" xfId="3617"/>
    <cellStyle name="Normal 9 8 13 2" xfId="9125"/>
    <cellStyle name="Normal 9 8 14" xfId="4568"/>
    <cellStyle name="Normal 9 8 14 2" xfId="10019"/>
    <cellStyle name="Normal 9 8 15" xfId="5779"/>
    <cellStyle name="Normal 9 8 2" xfId="259"/>
    <cellStyle name="Normal 9 8 2 10" xfId="3749"/>
    <cellStyle name="Normal 9 8 2 10 2" xfId="9252"/>
    <cellStyle name="Normal 9 8 2 11" xfId="3832"/>
    <cellStyle name="Normal 9 8 2 11 2" xfId="9330"/>
    <cellStyle name="Normal 9 8 2 12" xfId="3315"/>
    <cellStyle name="Normal 9 8 2 12 2" xfId="8846"/>
    <cellStyle name="Normal 9 8 2 13" xfId="5907"/>
    <cellStyle name="Normal 9 8 2 2" xfId="742"/>
    <cellStyle name="Normal 9 8 2 2 2" xfId="6355"/>
    <cellStyle name="Normal 9 8 2 3" xfId="1147"/>
    <cellStyle name="Normal 9 8 2 3 2" xfId="6755"/>
    <cellStyle name="Normal 9 8 2 4" xfId="1554"/>
    <cellStyle name="Normal 9 8 2 4 2" xfId="7155"/>
    <cellStyle name="Normal 9 8 2 5" xfId="1957"/>
    <cellStyle name="Normal 9 8 2 5 2" xfId="7551"/>
    <cellStyle name="Normal 9 8 2 6" xfId="2363"/>
    <cellStyle name="Normal 9 8 2 6 2" xfId="7949"/>
    <cellStyle name="Normal 9 8 2 7" xfId="2762"/>
    <cellStyle name="Normal 9 8 2 7 2" xfId="8342"/>
    <cellStyle name="Normal 9 8 2 8" xfId="3738"/>
    <cellStyle name="Normal 9 8 2 8 2" xfId="9241"/>
    <cellStyle name="Normal 9 8 2 9" xfId="3403"/>
    <cellStyle name="Normal 9 8 2 9 2" xfId="8929"/>
    <cellStyle name="Normal 9 8 3" xfId="391"/>
    <cellStyle name="Normal 9 8 3 10" xfId="4586"/>
    <cellStyle name="Normal 9 8 3 10 2" xfId="10037"/>
    <cellStyle name="Normal 9 8 3 11" xfId="3399"/>
    <cellStyle name="Normal 9 8 3 11 2" xfId="8925"/>
    <cellStyle name="Normal 9 8 3 12" xfId="3287"/>
    <cellStyle name="Normal 9 8 3 12 2" xfId="8822"/>
    <cellStyle name="Normal 9 8 3 13" xfId="6034"/>
    <cellStyle name="Normal 9 8 3 2" xfId="874"/>
    <cellStyle name="Normal 9 8 3 2 2" xfId="6486"/>
    <cellStyle name="Normal 9 8 3 3" xfId="1279"/>
    <cellStyle name="Normal 9 8 3 3 2" xfId="6886"/>
    <cellStyle name="Normal 9 8 3 4" xfId="1686"/>
    <cellStyle name="Normal 9 8 3 4 2" xfId="7286"/>
    <cellStyle name="Normal 9 8 3 5" xfId="2089"/>
    <cellStyle name="Normal 9 8 3 5 2" xfId="7682"/>
    <cellStyle name="Normal 9 8 3 6" xfId="2495"/>
    <cellStyle name="Normal 9 8 3 6 2" xfId="8079"/>
    <cellStyle name="Normal 9 8 3 7" xfId="2893"/>
    <cellStyle name="Normal 9 8 3 7 2" xfId="8472"/>
    <cellStyle name="Normal 9 8 3 8" xfId="3191"/>
    <cellStyle name="Normal 9 8 3 8 2" xfId="8731"/>
    <cellStyle name="Normal 9 8 3 9" xfId="3185"/>
    <cellStyle name="Normal 9 8 3 9 2" xfId="8727"/>
    <cellStyle name="Normal 9 8 4" xfId="591"/>
    <cellStyle name="Normal 9 8 4 2" xfId="6205"/>
    <cellStyle name="Normal 9 8 5" xfId="996"/>
    <cellStyle name="Normal 9 8 5 2" xfId="6605"/>
    <cellStyle name="Normal 9 8 6" xfId="1403"/>
    <cellStyle name="Normal 9 8 6 2" xfId="7005"/>
    <cellStyle name="Normal 9 8 7" xfId="1808"/>
    <cellStyle name="Normal 9 8 7 2" xfId="7404"/>
    <cellStyle name="Normal 9 8 8" xfId="2213"/>
    <cellStyle name="Normal 9 8 8 2" xfId="7803"/>
    <cellStyle name="Normal 9 8 9" xfId="2624"/>
    <cellStyle name="Normal 9 8 9 2" xfId="8205"/>
    <cellStyle name="Normal 9 9" xfId="132"/>
    <cellStyle name="Normal 9 9 10" xfId="4474"/>
    <cellStyle name="Normal 9 9 10 2" xfId="9930"/>
    <cellStyle name="Normal 9 9 11" xfId="4281"/>
    <cellStyle name="Normal 9 9 11 2" xfId="9750"/>
    <cellStyle name="Normal 9 9 12" xfId="5267"/>
    <cellStyle name="Normal 9 9 12 2" xfId="10638"/>
    <cellStyle name="Normal 9 9 13" xfId="5507"/>
    <cellStyle name="Normal 9 9 13 2" xfId="10864"/>
    <cellStyle name="Normal 9 9 14" xfId="5660"/>
    <cellStyle name="Normal 9 9 14 2" xfId="11006"/>
    <cellStyle name="Normal 9 9 15" xfId="5798"/>
    <cellStyle name="Normal 9 9 2" xfId="278"/>
    <cellStyle name="Normal 9 9 2 10" xfId="5112"/>
    <cellStyle name="Normal 9 9 2 10 2" xfId="10489"/>
    <cellStyle name="Normal 9 9 2 11" xfId="5398"/>
    <cellStyle name="Normal 9 9 2 11 2" xfId="10759"/>
    <cellStyle name="Normal 9 9 2 12" xfId="5597"/>
    <cellStyle name="Normal 9 9 2 12 2" xfId="10946"/>
    <cellStyle name="Normal 9 9 2 13" xfId="5926"/>
    <cellStyle name="Normal 9 9 2 2" xfId="761"/>
    <cellStyle name="Normal 9 9 2 2 2" xfId="6374"/>
    <cellStyle name="Normal 9 9 2 3" xfId="1166"/>
    <cellStyle name="Normal 9 9 2 3 2" xfId="6774"/>
    <cellStyle name="Normal 9 9 2 4" xfId="1573"/>
    <cellStyle name="Normal 9 9 2 4 2" xfId="7174"/>
    <cellStyle name="Normal 9 9 2 5" xfId="1976"/>
    <cellStyle name="Normal 9 9 2 5 2" xfId="7570"/>
    <cellStyle name="Normal 9 9 2 6" xfId="2382"/>
    <cellStyle name="Normal 9 9 2 6 2" xfId="7968"/>
    <cellStyle name="Normal 9 9 2 7" xfId="2781"/>
    <cellStyle name="Normal 9 9 2 7 2" xfId="8361"/>
    <cellStyle name="Normal 9 9 2 8" xfId="4280"/>
    <cellStyle name="Normal 9 9 2 8 2" xfId="9749"/>
    <cellStyle name="Normal 9 9 2 9" xfId="3957"/>
    <cellStyle name="Normal 9 9 2 9 2" xfId="9449"/>
    <cellStyle name="Normal 9 9 3" xfId="410"/>
    <cellStyle name="Normal 9 9 3 10" xfId="3965"/>
    <cellStyle name="Normal 9 9 3 10 2" xfId="9457"/>
    <cellStyle name="Normal 9 9 3 11" xfId="4721"/>
    <cellStyle name="Normal 9 9 3 11 2" xfId="10120"/>
    <cellStyle name="Normal 9 9 3 12" xfId="3895"/>
    <cellStyle name="Normal 9 9 3 12 2" xfId="9391"/>
    <cellStyle name="Normal 9 9 3 13" xfId="6053"/>
    <cellStyle name="Normal 9 9 3 2" xfId="893"/>
    <cellStyle name="Normal 9 9 3 2 2" xfId="6505"/>
    <cellStyle name="Normal 9 9 3 3" xfId="1298"/>
    <cellStyle name="Normal 9 9 3 3 2" xfId="6905"/>
    <cellStyle name="Normal 9 9 3 4" xfId="1705"/>
    <cellStyle name="Normal 9 9 3 4 2" xfId="7305"/>
    <cellStyle name="Normal 9 9 3 5" xfId="2108"/>
    <cellStyle name="Normal 9 9 3 5 2" xfId="7701"/>
    <cellStyle name="Normal 9 9 3 6" xfId="2514"/>
    <cellStyle name="Normal 9 9 3 6 2" xfId="8098"/>
    <cellStyle name="Normal 9 9 3 7" xfId="2912"/>
    <cellStyle name="Normal 9 9 3 7 2" xfId="8491"/>
    <cellStyle name="Normal 9 9 3 8" xfId="3415"/>
    <cellStyle name="Normal 9 9 3 8 2" xfId="8940"/>
    <cellStyle name="Normal 9 9 3 9" xfId="4991"/>
    <cellStyle name="Normal 9 9 3 9 2" xfId="10378"/>
    <cellStyle name="Normal 9 9 4" xfId="615"/>
    <cellStyle name="Normal 9 9 4 2" xfId="6229"/>
    <cellStyle name="Normal 9 9 5" xfId="1020"/>
    <cellStyle name="Normal 9 9 5 2" xfId="6629"/>
    <cellStyle name="Normal 9 9 6" xfId="1427"/>
    <cellStyle name="Normal 9 9 6 2" xfId="7029"/>
    <cellStyle name="Normal 9 9 7" xfId="1831"/>
    <cellStyle name="Normal 9 9 7 2" xfId="7427"/>
    <cellStyle name="Normal 9 9 8" xfId="2237"/>
    <cellStyle name="Normal 9 9 8 2" xfId="7826"/>
    <cellStyle name="Normal 9 9 9" xfId="2645"/>
    <cellStyle name="Normal 9 9 9 2" xfId="8226"/>
    <cellStyle name="Notas 2" xfId="49"/>
    <cellStyle name="Notas 2 10" xfId="209"/>
    <cellStyle name="Notas 2 10 10" xfId="3837"/>
    <cellStyle name="Notas 2 10 10 2" xfId="9335"/>
    <cellStyle name="Notas 2 10 11" xfId="4266"/>
    <cellStyle name="Notas 2 10 11 2" xfId="9736"/>
    <cellStyle name="Notas 2 10 12" xfId="5277"/>
    <cellStyle name="Notas 2 10 12 2" xfId="10646"/>
    <cellStyle name="Notas 2 10 13" xfId="5859"/>
    <cellStyle name="Notas 2 10 2" xfId="692"/>
    <cellStyle name="Notas 2 10 2 2" xfId="6305"/>
    <cellStyle name="Notas 2 10 3" xfId="1097"/>
    <cellStyle name="Notas 2 10 3 2" xfId="6705"/>
    <cellStyle name="Notas 2 10 4" xfId="1504"/>
    <cellStyle name="Notas 2 10 4 2" xfId="7105"/>
    <cellStyle name="Notas 2 10 5" xfId="1907"/>
    <cellStyle name="Notas 2 10 5 2" xfId="7501"/>
    <cellStyle name="Notas 2 10 6" xfId="2313"/>
    <cellStyle name="Notas 2 10 6 2" xfId="7899"/>
    <cellStyle name="Notas 2 10 7" xfId="2714"/>
    <cellStyle name="Notas 2 10 7 2" xfId="8294"/>
    <cellStyle name="Notas 2 10 8" xfId="3798"/>
    <cellStyle name="Notas 2 10 8 2" xfId="9299"/>
    <cellStyle name="Notas 2 10 9" xfId="4075"/>
    <cellStyle name="Notas 2 10 9 2" xfId="9562"/>
    <cellStyle name="Notas 2 11" xfId="341"/>
    <cellStyle name="Notas 2 11 10" xfId="4969"/>
    <cellStyle name="Notas 2 11 10 2" xfId="10358"/>
    <cellStyle name="Notas 2 11 11" xfId="3855"/>
    <cellStyle name="Notas 2 11 11 2" xfId="9353"/>
    <cellStyle name="Notas 2 11 12" xfId="5103"/>
    <cellStyle name="Notas 2 11 12 2" xfId="10482"/>
    <cellStyle name="Notas 2 11 13" xfId="5986"/>
    <cellStyle name="Notas 2 11 2" xfId="824"/>
    <cellStyle name="Notas 2 11 2 2" xfId="6436"/>
    <cellStyle name="Notas 2 11 3" xfId="1229"/>
    <cellStyle name="Notas 2 11 3 2" xfId="6836"/>
    <cellStyle name="Notas 2 11 4" xfId="1636"/>
    <cellStyle name="Notas 2 11 4 2" xfId="7236"/>
    <cellStyle name="Notas 2 11 5" xfId="2039"/>
    <cellStyle name="Notas 2 11 5 2" xfId="7632"/>
    <cellStyle name="Notas 2 11 6" xfId="2445"/>
    <cellStyle name="Notas 2 11 6 2" xfId="8029"/>
    <cellStyle name="Notas 2 11 7" xfId="2843"/>
    <cellStyle name="Notas 2 11 7 2" xfId="8422"/>
    <cellStyle name="Notas 2 11 8" xfId="3312"/>
    <cellStyle name="Notas 2 11 8 2" xfId="8843"/>
    <cellStyle name="Notas 2 11 9" xfId="3887"/>
    <cellStyle name="Notas 2 11 9 2" xfId="9383"/>
    <cellStyle name="Notas 2 12" xfId="532"/>
    <cellStyle name="Notas 2 12 2" xfId="6151"/>
    <cellStyle name="Notas 2 13" xfId="666"/>
    <cellStyle name="Notas 2 13 2" xfId="6279"/>
    <cellStyle name="Notas 2 14" xfId="1071"/>
    <cellStyle name="Notas 2 14 2" xfId="6679"/>
    <cellStyle name="Notas 2 15" xfId="1478"/>
    <cellStyle name="Notas 2 15 2" xfId="7079"/>
    <cellStyle name="Notas 2 16" xfId="1874"/>
    <cellStyle name="Notas 2 16 2" xfId="7469"/>
    <cellStyle name="Notas 2 17" xfId="2579"/>
    <cellStyle name="Notas 2 17 2" xfId="8161"/>
    <cellStyle name="Notas 2 18" xfId="3163"/>
    <cellStyle name="Notas 2 18 2" xfId="8708"/>
    <cellStyle name="Notas 2 19" xfId="4776"/>
    <cellStyle name="Notas 2 19 2" xfId="10173"/>
    <cellStyle name="Notas 2 2" xfId="100"/>
    <cellStyle name="Notas 2 2 10" xfId="4477"/>
    <cellStyle name="Notas 2 2 10 2" xfId="9932"/>
    <cellStyle name="Notas 2 2 11" xfId="3357"/>
    <cellStyle name="Notas 2 2 11 2" xfId="8886"/>
    <cellStyle name="Notas 2 2 12" xfId="5270"/>
    <cellStyle name="Notas 2 2 12 2" xfId="10640"/>
    <cellStyle name="Notas 2 2 13" xfId="5510"/>
    <cellStyle name="Notas 2 2 13 2" xfId="10866"/>
    <cellStyle name="Notas 2 2 14" xfId="5662"/>
    <cellStyle name="Notas 2 2 14 2" xfId="11007"/>
    <cellStyle name="Notas 2 2 15" xfId="5772"/>
    <cellStyle name="Notas 2 2 2" xfId="251"/>
    <cellStyle name="Notas 2 2 2 10" xfId="4155"/>
    <cellStyle name="Notas 2 2 2 10 2" xfId="9634"/>
    <cellStyle name="Notas 2 2 2 11" xfId="5230"/>
    <cellStyle name="Notas 2 2 2 11 2" xfId="10603"/>
    <cellStyle name="Notas 2 2 2 12" xfId="5479"/>
    <cellStyle name="Notas 2 2 2 12 2" xfId="10837"/>
    <cellStyle name="Notas 2 2 2 13" xfId="5900"/>
    <cellStyle name="Notas 2 2 2 2" xfId="734"/>
    <cellStyle name="Notas 2 2 2 2 2" xfId="6347"/>
    <cellStyle name="Notas 2 2 2 3" xfId="1139"/>
    <cellStyle name="Notas 2 2 2 3 2" xfId="6747"/>
    <cellStyle name="Notas 2 2 2 4" xfId="1546"/>
    <cellStyle name="Notas 2 2 2 4 2" xfId="7147"/>
    <cellStyle name="Notas 2 2 2 5" xfId="1949"/>
    <cellStyle name="Notas 2 2 2 5 2" xfId="7543"/>
    <cellStyle name="Notas 2 2 2 6" xfId="2355"/>
    <cellStyle name="Notas 2 2 2 6 2" xfId="7941"/>
    <cellStyle name="Notas 2 2 2 7" xfId="2755"/>
    <cellStyle name="Notas 2 2 2 7 2" xfId="8335"/>
    <cellStyle name="Notas 2 2 2 8" xfId="3295"/>
    <cellStyle name="Notas 2 2 2 8 2" xfId="8828"/>
    <cellStyle name="Notas 2 2 2 9" xfId="3479"/>
    <cellStyle name="Notas 2 2 2 9 2" xfId="8997"/>
    <cellStyle name="Notas 2 2 3" xfId="383"/>
    <cellStyle name="Notas 2 2 3 10" xfId="5042"/>
    <cellStyle name="Notas 2 2 3 10 2" xfId="10427"/>
    <cellStyle name="Notas 2 2 3 11" xfId="1359"/>
    <cellStyle name="Notas 2 2 3 11 2" xfId="6965"/>
    <cellStyle name="Notas 2 2 3 12" xfId="5188"/>
    <cellStyle name="Notas 2 2 3 12 2" xfId="10562"/>
    <cellStyle name="Notas 2 2 3 13" xfId="6027"/>
    <cellStyle name="Notas 2 2 3 2" xfId="866"/>
    <cellStyle name="Notas 2 2 3 2 2" xfId="6478"/>
    <cellStyle name="Notas 2 2 3 3" xfId="1271"/>
    <cellStyle name="Notas 2 2 3 3 2" xfId="6878"/>
    <cellStyle name="Notas 2 2 3 4" xfId="1678"/>
    <cellStyle name="Notas 2 2 3 4 2" xfId="7278"/>
    <cellStyle name="Notas 2 2 3 5" xfId="2081"/>
    <cellStyle name="Notas 2 2 3 5 2" xfId="7674"/>
    <cellStyle name="Notas 2 2 3 6" xfId="2487"/>
    <cellStyle name="Notas 2 2 3 6 2" xfId="8071"/>
    <cellStyle name="Notas 2 2 3 7" xfId="2885"/>
    <cellStyle name="Notas 2 2 3 7 2" xfId="8464"/>
    <cellStyle name="Notas 2 2 3 8" xfId="4212"/>
    <cellStyle name="Notas 2 2 3 8 2" xfId="9684"/>
    <cellStyle name="Notas 2 2 3 9" xfId="4230"/>
    <cellStyle name="Notas 2 2 3 9 2" xfId="9701"/>
    <cellStyle name="Notas 2 2 4" xfId="583"/>
    <cellStyle name="Notas 2 2 4 2" xfId="6198"/>
    <cellStyle name="Notas 2 2 5" xfId="988"/>
    <cellStyle name="Notas 2 2 5 2" xfId="6598"/>
    <cellStyle name="Notas 2 2 6" xfId="1395"/>
    <cellStyle name="Notas 2 2 6 2" xfId="6998"/>
    <cellStyle name="Notas 2 2 7" xfId="1800"/>
    <cellStyle name="Notas 2 2 7 2" xfId="7397"/>
    <cellStyle name="Notas 2 2 8" xfId="2205"/>
    <cellStyle name="Notas 2 2 8 2" xfId="7796"/>
    <cellStyle name="Notas 2 2 9" xfId="2616"/>
    <cellStyle name="Notas 2 2 9 2" xfId="8198"/>
    <cellStyle name="Notas 2 20" xfId="3444"/>
    <cellStyle name="Notas 2 20 2" xfId="8965"/>
    <cellStyle name="Notas 2 21" xfId="3713"/>
    <cellStyle name="Notas 2 21 2" xfId="9216"/>
    <cellStyle name="Notas 2 22" xfId="5150"/>
    <cellStyle name="Notas 2 22 2" xfId="10526"/>
    <cellStyle name="Notas 2 23" xfId="5731"/>
    <cellStyle name="Notas 2 3" xfId="76"/>
    <cellStyle name="Notas 2 3 10" xfId="4093"/>
    <cellStyle name="Notas 2 3 10 2" xfId="9579"/>
    <cellStyle name="Notas 2 3 11" xfId="3779"/>
    <cellStyle name="Notas 2 3 11 2" xfId="9280"/>
    <cellStyle name="Notas 2 3 12" xfId="5004"/>
    <cellStyle name="Notas 2 3 12 2" xfId="10391"/>
    <cellStyle name="Notas 2 3 13" xfId="4270"/>
    <cellStyle name="Notas 2 3 13 2" xfId="9740"/>
    <cellStyle name="Notas 2 3 14" xfId="4416"/>
    <cellStyle name="Notas 2 3 14 2" xfId="9878"/>
    <cellStyle name="Notas 2 3 15" xfId="5751"/>
    <cellStyle name="Notas 2 3 2" xfId="230"/>
    <cellStyle name="Notas 2 3 2 10" xfId="4122"/>
    <cellStyle name="Notas 2 3 2 10 2" xfId="9605"/>
    <cellStyle name="Notas 2 3 2 11" xfId="3912"/>
    <cellStyle name="Notas 2 3 2 11 2" xfId="9407"/>
    <cellStyle name="Notas 2 3 2 12" xfId="4582"/>
    <cellStyle name="Notas 2 3 2 12 2" xfId="10033"/>
    <cellStyle name="Notas 2 3 2 13" xfId="5879"/>
    <cellStyle name="Notas 2 3 2 2" xfId="713"/>
    <cellStyle name="Notas 2 3 2 2 2" xfId="6326"/>
    <cellStyle name="Notas 2 3 2 3" xfId="1118"/>
    <cellStyle name="Notas 2 3 2 3 2" xfId="6726"/>
    <cellStyle name="Notas 2 3 2 4" xfId="1525"/>
    <cellStyle name="Notas 2 3 2 4 2" xfId="7126"/>
    <cellStyle name="Notas 2 3 2 5" xfId="1928"/>
    <cellStyle name="Notas 2 3 2 5 2" xfId="7522"/>
    <cellStyle name="Notas 2 3 2 6" xfId="2334"/>
    <cellStyle name="Notas 2 3 2 6 2" xfId="7920"/>
    <cellStyle name="Notas 2 3 2 7" xfId="2734"/>
    <cellStyle name="Notas 2 3 2 7 2" xfId="8314"/>
    <cellStyle name="Notas 2 3 2 8" xfId="3409"/>
    <cellStyle name="Notas 2 3 2 8 2" xfId="8935"/>
    <cellStyle name="Notas 2 3 2 9" xfId="4984"/>
    <cellStyle name="Notas 2 3 2 9 2" xfId="10372"/>
    <cellStyle name="Notas 2 3 3" xfId="362"/>
    <cellStyle name="Notas 2 3 3 10" xfId="5152"/>
    <cellStyle name="Notas 2 3 3 10 2" xfId="10528"/>
    <cellStyle name="Notas 2 3 3 11" xfId="5427"/>
    <cellStyle name="Notas 2 3 3 11 2" xfId="10787"/>
    <cellStyle name="Notas 2 3 3 12" xfId="5614"/>
    <cellStyle name="Notas 2 3 3 12 2" xfId="10962"/>
    <cellStyle name="Notas 2 3 3 13" xfId="6006"/>
    <cellStyle name="Notas 2 3 3 2" xfId="845"/>
    <cellStyle name="Notas 2 3 3 2 2" xfId="6457"/>
    <cellStyle name="Notas 2 3 3 3" xfId="1250"/>
    <cellStyle name="Notas 2 3 3 3 2" xfId="6857"/>
    <cellStyle name="Notas 2 3 3 4" xfId="1657"/>
    <cellStyle name="Notas 2 3 3 4 2" xfId="7257"/>
    <cellStyle name="Notas 2 3 3 5" xfId="2060"/>
    <cellStyle name="Notas 2 3 3 5 2" xfId="7653"/>
    <cellStyle name="Notas 2 3 3 6" xfId="2466"/>
    <cellStyle name="Notas 2 3 3 6 2" xfId="8050"/>
    <cellStyle name="Notas 2 3 3 7" xfId="2864"/>
    <cellStyle name="Notas 2 3 3 7 2" xfId="8443"/>
    <cellStyle name="Notas 2 3 3 8" xfId="4331"/>
    <cellStyle name="Notas 2 3 3 8 2" xfId="9798"/>
    <cellStyle name="Notas 2 3 3 9" xfId="3923"/>
    <cellStyle name="Notas 2 3 3 9 2" xfId="9416"/>
    <cellStyle name="Notas 2 3 4" xfId="559"/>
    <cellStyle name="Notas 2 3 4 2" xfId="6176"/>
    <cellStyle name="Notas 2 3 5" xfId="506"/>
    <cellStyle name="Notas 2 3 5 2" xfId="6126"/>
    <cellStyle name="Notas 2 3 6" xfId="636"/>
    <cellStyle name="Notas 2 3 6 2" xfId="6250"/>
    <cellStyle name="Notas 2 3 7" xfId="1041"/>
    <cellStyle name="Notas 2 3 7 2" xfId="6650"/>
    <cellStyle name="Notas 2 3 8" xfId="2183"/>
    <cellStyle name="Notas 2 3 8 2" xfId="7774"/>
    <cellStyle name="Notas 2 3 9" xfId="2592"/>
    <cellStyle name="Notas 2 3 9 2" xfId="8174"/>
    <cellStyle name="Notas 2 4" xfId="79"/>
    <cellStyle name="Notas 2 4 10" xfId="3177"/>
    <cellStyle name="Notas 2 4 10 2" xfId="8721"/>
    <cellStyle name="Notas 2 4 11" xfId="4784"/>
    <cellStyle name="Notas 2 4 11 2" xfId="10181"/>
    <cellStyle name="Notas 2 4 12" xfId="3763"/>
    <cellStyle name="Notas 2 4 12 2" xfId="9265"/>
    <cellStyle name="Notas 2 4 13" xfId="5281"/>
    <cellStyle name="Notas 2 4 13 2" xfId="10650"/>
    <cellStyle name="Notas 2 4 14" xfId="5517"/>
    <cellStyle name="Notas 2 4 14 2" xfId="10872"/>
    <cellStyle name="Notas 2 4 15" xfId="5753"/>
    <cellStyle name="Notas 2 4 2" xfId="232"/>
    <cellStyle name="Notas 2 4 2 10" xfId="5308"/>
    <cellStyle name="Notas 2 4 2 10 2" xfId="10676"/>
    <cellStyle name="Notas 2 4 2 11" xfId="5539"/>
    <cellStyle name="Notas 2 4 2 11 2" xfId="10893"/>
    <cellStyle name="Notas 2 4 2 12" xfId="5677"/>
    <cellStyle name="Notas 2 4 2 12 2" xfId="11022"/>
    <cellStyle name="Notas 2 4 2 13" xfId="5881"/>
    <cellStyle name="Notas 2 4 2 2" xfId="715"/>
    <cellStyle name="Notas 2 4 2 2 2" xfId="6328"/>
    <cellStyle name="Notas 2 4 2 3" xfId="1120"/>
    <cellStyle name="Notas 2 4 2 3 2" xfId="6728"/>
    <cellStyle name="Notas 2 4 2 4" xfId="1527"/>
    <cellStyle name="Notas 2 4 2 4 2" xfId="7128"/>
    <cellStyle name="Notas 2 4 2 5" xfId="1930"/>
    <cellStyle name="Notas 2 4 2 5 2" xfId="7524"/>
    <cellStyle name="Notas 2 4 2 6" xfId="2336"/>
    <cellStyle name="Notas 2 4 2 6 2" xfId="7922"/>
    <cellStyle name="Notas 2 4 2 7" xfId="2736"/>
    <cellStyle name="Notas 2 4 2 7 2" xfId="8316"/>
    <cellStyle name="Notas 2 4 2 8" xfId="4527"/>
    <cellStyle name="Notas 2 4 2 8 2" xfId="9980"/>
    <cellStyle name="Notas 2 4 2 9" xfId="3040"/>
    <cellStyle name="Notas 2 4 2 9 2" xfId="8593"/>
    <cellStyle name="Notas 2 4 3" xfId="364"/>
    <cellStyle name="Notas 2 4 3 10" xfId="4738"/>
    <cellStyle name="Notas 2 4 3 10 2" xfId="10136"/>
    <cellStyle name="Notas 2 4 3 11" xfId="4457"/>
    <cellStyle name="Notas 2 4 3 11 2" xfId="9914"/>
    <cellStyle name="Notas 2 4 3 12" xfId="4993"/>
    <cellStyle name="Notas 2 4 3 12 2" xfId="10380"/>
    <cellStyle name="Notas 2 4 3 13" xfId="6008"/>
    <cellStyle name="Notas 2 4 3 2" xfId="847"/>
    <cellStyle name="Notas 2 4 3 2 2" xfId="6459"/>
    <cellStyle name="Notas 2 4 3 3" xfId="1252"/>
    <cellStyle name="Notas 2 4 3 3 2" xfId="6859"/>
    <cellStyle name="Notas 2 4 3 4" xfId="1659"/>
    <cellStyle name="Notas 2 4 3 4 2" xfId="7259"/>
    <cellStyle name="Notas 2 4 3 5" xfId="2062"/>
    <cellStyle name="Notas 2 4 3 5 2" xfId="7655"/>
    <cellStyle name="Notas 2 4 3 6" xfId="2468"/>
    <cellStyle name="Notas 2 4 3 6 2" xfId="8052"/>
    <cellStyle name="Notas 2 4 3 7" xfId="2866"/>
    <cellStyle name="Notas 2 4 3 7 2" xfId="8445"/>
    <cellStyle name="Notas 2 4 3 8" xfId="3719"/>
    <cellStyle name="Notas 2 4 3 8 2" xfId="9222"/>
    <cellStyle name="Notas 2 4 3 9" xfId="4440"/>
    <cellStyle name="Notas 2 4 3 9 2" xfId="9900"/>
    <cellStyle name="Notas 2 4 4" xfId="562"/>
    <cellStyle name="Notas 2 4 4 2" xfId="6179"/>
    <cellStyle name="Notas 2 4 5" xfId="968"/>
    <cellStyle name="Notas 2 4 5 2" xfId="6578"/>
    <cellStyle name="Notas 2 4 6" xfId="1374"/>
    <cellStyle name="Notas 2 4 6 2" xfId="6979"/>
    <cellStyle name="Notas 2 4 7" xfId="1780"/>
    <cellStyle name="Notas 2 4 7 2" xfId="7377"/>
    <cellStyle name="Notas 2 4 8" xfId="2185"/>
    <cellStyle name="Notas 2 4 8 2" xfId="7776"/>
    <cellStyle name="Notas 2 4 9" xfId="2595"/>
    <cellStyle name="Notas 2 4 9 2" xfId="8177"/>
    <cellStyle name="Notas 2 5" xfId="115"/>
    <cellStyle name="Notas 2 5 10" xfId="4473"/>
    <cellStyle name="Notas 2 5 10 2" xfId="9929"/>
    <cellStyle name="Notas 2 5 11" xfId="3455"/>
    <cellStyle name="Notas 2 5 11 2" xfId="8974"/>
    <cellStyle name="Notas 2 5 12" xfId="5266"/>
    <cellStyle name="Notas 2 5 12 2" xfId="10637"/>
    <cellStyle name="Notas 2 5 13" xfId="5506"/>
    <cellStyle name="Notas 2 5 13 2" xfId="10863"/>
    <cellStyle name="Notas 2 5 14" xfId="5659"/>
    <cellStyle name="Notas 2 5 14 2" xfId="11005"/>
    <cellStyle name="Notas 2 5 15" xfId="5786"/>
    <cellStyle name="Notas 2 5 2" xfId="266"/>
    <cellStyle name="Notas 2 5 2 10" xfId="4319"/>
    <cellStyle name="Notas 2 5 2 10 2" xfId="9786"/>
    <cellStyle name="Notas 2 5 2 11" xfId="3431"/>
    <cellStyle name="Notas 2 5 2 11 2" xfId="8955"/>
    <cellStyle name="Notas 2 5 2 12" xfId="5133"/>
    <cellStyle name="Notas 2 5 2 12 2" xfId="10509"/>
    <cellStyle name="Notas 2 5 2 13" xfId="5914"/>
    <cellStyle name="Notas 2 5 2 2" xfId="749"/>
    <cellStyle name="Notas 2 5 2 2 2" xfId="6362"/>
    <cellStyle name="Notas 2 5 2 3" xfId="1154"/>
    <cellStyle name="Notas 2 5 2 3 2" xfId="6762"/>
    <cellStyle name="Notas 2 5 2 4" xfId="1561"/>
    <cellStyle name="Notas 2 5 2 4 2" xfId="7162"/>
    <cellStyle name="Notas 2 5 2 5" xfId="1964"/>
    <cellStyle name="Notas 2 5 2 5 2" xfId="7558"/>
    <cellStyle name="Notas 2 5 2 6" xfId="2370"/>
    <cellStyle name="Notas 2 5 2 6 2" xfId="7956"/>
    <cellStyle name="Notas 2 5 2 7" xfId="2769"/>
    <cellStyle name="Notas 2 5 2 7 2" xfId="8349"/>
    <cellStyle name="Notas 2 5 2 8" xfId="3337"/>
    <cellStyle name="Notas 2 5 2 8 2" xfId="8867"/>
    <cellStyle name="Notas 2 5 2 9" xfId="4298"/>
    <cellStyle name="Notas 2 5 2 9 2" xfId="9765"/>
    <cellStyle name="Notas 2 5 3" xfId="398"/>
    <cellStyle name="Notas 2 5 3 10" xfId="3265"/>
    <cellStyle name="Notas 2 5 3 10 2" xfId="8802"/>
    <cellStyle name="Notas 2 5 3 11" xfId="5274"/>
    <cellStyle name="Notas 2 5 3 11 2" xfId="10643"/>
    <cellStyle name="Notas 2 5 3 12" xfId="5514"/>
    <cellStyle name="Notas 2 5 3 12 2" xfId="10869"/>
    <cellStyle name="Notas 2 5 3 13" xfId="6041"/>
    <cellStyle name="Notas 2 5 3 2" xfId="881"/>
    <cellStyle name="Notas 2 5 3 2 2" xfId="6493"/>
    <cellStyle name="Notas 2 5 3 3" xfId="1286"/>
    <cellStyle name="Notas 2 5 3 3 2" xfId="6893"/>
    <cellStyle name="Notas 2 5 3 4" xfId="1693"/>
    <cellStyle name="Notas 2 5 3 4 2" xfId="7293"/>
    <cellStyle name="Notas 2 5 3 5" xfId="2096"/>
    <cellStyle name="Notas 2 5 3 5 2" xfId="7689"/>
    <cellStyle name="Notas 2 5 3 6" xfId="2502"/>
    <cellStyle name="Notas 2 5 3 6 2" xfId="8086"/>
    <cellStyle name="Notas 2 5 3 7" xfId="2900"/>
    <cellStyle name="Notas 2 5 3 7 2" xfId="8479"/>
    <cellStyle name="Notas 2 5 3 8" xfId="4265"/>
    <cellStyle name="Notas 2 5 3 8 2" xfId="9735"/>
    <cellStyle name="Notas 2 5 3 9" xfId="3263"/>
    <cellStyle name="Notas 2 5 3 9 2" xfId="8800"/>
    <cellStyle name="Notas 2 5 4" xfId="598"/>
    <cellStyle name="Notas 2 5 4 2" xfId="6212"/>
    <cellStyle name="Notas 2 5 5" xfId="1003"/>
    <cellStyle name="Notas 2 5 5 2" xfId="6612"/>
    <cellStyle name="Notas 2 5 6" xfId="1410"/>
    <cellStyle name="Notas 2 5 6 2" xfId="7012"/>
    <cellStyle name="Notas 2 5 7" xfId="1815"/>
    <cellStyle name="Notas 2 5 7 2" xfId="7411"/>
    <cellStyle name="Notas 2 5 8" xfId="2220"/>
    <cellStyle name="Notas 2 5 8 2" xfId="7810"/>
    <cellStyle name="Notas 2 5 9" xfId="2631"/>
    <cellStyle name="Notas 2 5 9 2" xfId="8212"/>
    <cellStyle name="Notas 2 6" xfId="110"/>
    <cellStyle name="Notas 2 6 10" xfId="4572"/>
    <cellStyle name="Notas 2 6 10 2" xfId="10023"/>
    <cellStyle name="Notas 2 6 11" xfId="4279"/>
    <cellStyle name="Notas 2 6 11 2" xfId="9748"/>
    <cellStyle name="Notas 2 6 12" xfId="5337"/>
    <cellStyle name="Notas 2 6 12 2" xfId="10704"/>
    <cellStyle name="Notas 2 6 13" xfId="5563"/>
    <cellStyle name="Notas 2 6 13 2" xfId="10916"/>
    <cellStyle name="Notas 2 6 14" xfId="5694"/>
    <cellStyle name="Notas 2 6 14 2" xfId="11039"/>
    <cellStyle name="Notas 2 6 15" xfId="5781"/>
    <cellStyle name="Notas 2 6 2" xfId="261"/>
    <cellStyle name="Notas 2 6 2 10" xfId="4978"/>
    <cellStyle name="Notas 2 6 2 10 2" xfId="10366"/>
    <cellStyle name="Notas 2 6 2 11" xfId="4810"/>
    <cellStyle name="Notas 2 6 2 11 2" xfId="10207"/>
    <cellStyle name="Notas 2 6 2 12" xfId="3271"/>
    <cellStyle name="Notas 2 6 2 12 2" xfId="8807"/>
    <cellStyle name="Notas 2 6 2 13" xfId="5909"/>
    <cellStyle name="Notas 2 6 2 2" xfId="744"/>
    <cellStyle name="Notas 2 6 2 2 2" xfId="6357"/>
    <cellStyle name="Notas 2 6 2 3" xfId="1149"/>
    <cellStyle name="Notas 2 6 2 3 2" xfId="6757"/>
    <cellStyle name="Notas 2 6 2 4" xfId="1556"/>
    <cellStyle name="Notas 2 6 2 4 2" xfId="7157"/>
    <cellStyle name="Notas 2 6 2 5" xfId="1959"/>
    <cellStyle name="Notas 2 6 2 5 2" xfId="7553"/>
    <cellStyle name="Notas 2 6 2 6" xfId="2365"/>
    <cellStyle name="Notas 2 6 2 6 2" xfId="7951"/>
    <cellStyle name="Notas 2 6 2 7" xfId="2764"/>
    <cellStyle name="Notas 2 6 2 7 2" xfId="8344"/>
    <cellStyle name="Notas 2 6 2 8" xfId="3126"/>
    <cellStyle name="Notas 2 6 2 8 2" xfId="8672"/>
    <cellStyle name="Notas 2 6 2 9" xfId="4751"/>
    <cellStyle name="Notas 2 6 2 9 2" xfId="10149"/>
    <cellStyle name="Notas 2 6 3" xfId="393"/>
    <cellStyle name="Notas 2 6 3 10" xfId="3467"/>
    <cellStyle name="Notas 2 6 3 10 2" xfId="8985"/>
    <cellStyle name="Notas 2 6 3 11" xfId="4793"/>
    <cellStyle name="Notas 2 6 3 11 2" xfId="10190"/>
    <cellStyle name="Notas 2 6 3 12" xfId="3284"/>
    <cellStyle name="Notas 2 6 3 12 2" xfId="8819"/>
    <cellStyle name="Notas 2 6 3 13" xfId="6036"/>
    <cellStyle name="Notas 2 6 3 2" xfId="876"/>
    <cellStyle name="Notas 2 6 3 2 2" xfId="6488"/>
    <cellStyle name="Notas 2 6 3 3" xfId="1281"/>
    <cellStyle name="Notas 2 6 3 3 2" xfId="6888"/>
    <cellStyle name="Notas 2 6 3 4" xfId="1688"/>
    <cellStyle name="Notas 2 6 3 4 2" xfId="7288"/>
    <cellStyle name="Notas 2 6 3 5" xfId="2091"/>
    <cellStyle name="Notas 2 6 3 5 2" xfId="7684"/>
    <cellStyle name="Notas 2 6 3 6" xfId="2497"/>
    <cellStyle name="Notas 2 6 3 6 2" xfId="8081"/>
    <cellStyle name="Notas 2 6 3 7" xfId="2895"/>
    <cellStyle name="Notas 2 6 3 7 2" xfId="8474"/>
    <cellStyle name="Notas 2 6 3 8" xfId="4050"/>
    <cellStyle name="Notas 2 6 3 8 2" xfId="9538"/>
    <cellStyle name="Notas 2 6 3 9" xfId="3321"/>
    <cellStyle name="Notas 2 6 3 9 2" xfId="8852"/>
    <cellStyle name="Notas 2 6 4" xfId="593"/>
    <cellStyle name="Notas 2 6 4 2" xfId="6207"/>
    <cellStyle name="Notas 2 6 5" xfId="998"/>
    <cellStyle name="Notas 2 6 5 2" xfId="6607"/>
    <cellStyle name="Notas 2 6 6" xfId="1405"/>
    <cellStyle name="Notas 2 6 6 2" xfId="7007"/>
    <cellStyle name="Notas 2 6 7" xfId="1810"/>
    <cellStyle name="Notas 2 6 7 2" xfId="7406"/>
    <cellStyle name="Notas 2 6 8" xfId="2215"/>
    <cellStyle name="Notas 2 6 8 2" xfId="7805"/>
    <cellStyle name="Notas 2 6 9" xfId="2626"/>
    <cellStyle name="Notas 2 6 9 2" xfId="8207"/>
    <cellStyle name="Notas 2 7" xfId="149"/>
    <cellStyle name="Notas 2 7 10" xfId="3861"/>
    <cellStyle name="Notas 2 7 10 2" xfId="9359"/>
    <cellStyle name="Notas 2 7 11" xfId="4434"/>
    <cellStyle name="Notas 2 7 11 2" xfId="9895"/>
    <cellStyle name="Notas 2 7 12" xfId="2975"/>
    <cellStyle name="Notas 2 7 12 2" xfId="8553"/>
    <cellStyle name="Notas 2 7 13" xfId="5295"/>
    <cellStyle name="Notas 2 7 13 2" xfId="10664"/>
    <cellStyle name="Notas 2 7 14" xfId="5529"/>
    <cellStyle name="Notas 2 7 14 2" xfId="10884"/>
    <cellStyle name="Notas 2 7 15" xfId="5813"/>
    <cellStyle name="Notas 2 7 2" xfId="293"/>
    <cellStyle name="Notas 2 7 2 10" xfId="5105"/>
    <cellStyle name="Notas 2 7 2 10 2" xfId="10484"/>
    <cellStyle name="Notas 2 7 2 11" xfId="5393"/>
    <cellStyle name="Notas 2 7 2 11 2" xfId="10755"/>
    <cellStyle name="Notas 2 7 2 12" xfId="5593"/>
    <cellStyle name="Notas 2 7 2 12 2" xfId="10943"/>
    <cellStyle name="Notas 2 7 2 13" xfId="5941"/>
    <cellStyle name="Notas 2 7 2 2" xfId="776"/>
    <cellStyle name="Notas 2 7 2 2 2" xfId="6389"/>
    <cellStyle name="Notas 2 7 2 3" xfId="1181"/>
    <cellStyle name="Notas 2 7 2 3 2" xfId="6789"/>
    <cellStyle name="Notas 2 7 2 4" xfId="1588"/>
    <cellStyle name="Notas 2 7 2 4 2" xfId="7189"/>
    <cellStyle name="Notas 2 7 2 5" xfId="1991"/>
    <cellStyle name="Notas 2 7 2 5 2" xfId="7585"/>
    <cellStyle name="Notas 2 7 2 6" xfId="2397"/>
    <cellStyle name="Notas 2 7 2 6 2" xfId="7983"/>
    <cellStyle name="Notas 2 7 2 7" xfId="2796"/>
    <cellStyle name="Notas 2 7 2 7 2" xfId="8376"/>
    <cellStyle name="Notas 2 7 2 8" xfId="4275"/>
    <cellStyle name="Notas 2 7 2 8 2" xfId="9745"/>
    <cellStyle name="Notas 2 7 2 9" xfId="3254"/>
    <cellStyle name="Notas 2 7 2 9 2" xfId="8791"/>
    <cellStyle name="Notas 2 7 3" xfId="425"/>
    <cellStyle name="Notas 2 7 3 10" xfId="3042"/>
    <cellStyle name="Notas 2 7 3 10 2" xfId="8595"/>
    <cellStyle name="Notas 2 7 3 11" xfId="4869"/>
    <cellStyle name="Notas 2 7 3 11 2" xfId="10263"/>
    <cellStyle name="Notas 2 7 3 12" xfId="3488"/>
    <cellStyle name="Notas 2 7 3 12 2" xfId="9004"/>
    <cellStyle name="Notas 2 7 3 13" xfId="6068"/>
    <cellStyle name="Notas 2 7 3 2" xfId="908"/>
    <cellStyle name="Notas 2 7 3 2 2" xfId="6520"/>
    <cellStyle name="Notas 2 7 3 3" xfId="1313"/>
    <cellStyle name="Notas 2 7 3 3 2" xfId="6920"/>
    <cellStyle name="Notas 2 7 3 4" xfId="1720"/>
    <cellStyle name="Notas 2 7 3 4 2" xfId="7320"/>
    <cellStyle name="Notas 2 7 3 5" xfId="2123"/>
    <cellStyle name="Notas 2 7 3 5 2" xfId="7716"/>
    <cellStyle name="Notas 2 7 3 6" xfId="2529"/>
    <cellStyle name="Notas 2 7 3 6 2" xfId="8113"/>
    <cellStyle name="Notas 2 7 3 7" xfId="2927"/>
    <cellStyle name="Notas 2 7 3 7 2" xfId="8506"/>
    <cellStyle name="Notas 2 7 3 8" xfId="3419"/>
    <cellStyle name="Notas 2 7 3 8 2" xfId="8943"/>
    <cellStyle name="Notas 2 7 3 9" xfId="4995"/>
    <cellStyle name="Notas 2 7 3 9 2" xfId="10382"/>
    <cellStyle name="Notas 2 7 4" xfId="632"/>
    <cellStyle name="Notas 2 7 4 2" xfId="6246"/>
    <cellStyle name="Notas 2 7 5" xfId="1037"/>
    <cellStyle name="Notas 2 7 5 2" xfId="6646"/>
    <cellStyle name="Notas 2 7 6" xfId="1444"/>
    <cellStyle name="Notas 2 7 6 2" xfId="7046"/>
    <cellStyle name="Notas 2 7 7" xfId="1848"/>
    <cellStyle name="Notas 2 7 7 2" xfId="7444"/>
    <cellStyle name="Notas 2 7 8" xfId="2254"/>
    <cellStyle name="Notas 2 7 8 2" xfId="7842"/>
    <cellStyle name="Notas 2 7 9" xfId="2661"/>
    <cellStyle name="Notas 2 7 9 2" xfId="8242"/>
    <cellStyle name="Notas 2 8" xfId="158"/>
    <cellStyle name="Notas 2 8 10" xfId="4274"/>
    <cellStyle name="Notas 2 8 10 2" xfId="9744"/>
    <cellStyle name="Notas 2 8 11" xfId="3552"/>
    <cellStyle name="Notas 2 8 11 2" xfId="9064"/>
    <cellStyle name="Notas 2 8 12" xfId="5104"/>
    <cellStyle name="Notas 2 8 12 2" xfId="10483"/>
    <cellStyle name="Notas 2 8 13" xfId="4226"/>
    <cellStyle name="Notas 2 8 13 2" xfId="9698"/>
    <cellStyle name="Notas 2 8 14" xfId="5163"/>
    <cellStyle name="Notas 2 8 14 2" xfId="10538"/>
    <cellStyle name="Notas 2 8 15" xfId="5821"/>
    <cellStyle name="Notas 2 8 2" xfId="301"/>
    <cellStyle name="Notas 2 8 2 10" xfId="4901"/>
    <cellStyle name="Notas 2 8 2 10 2" xfId="10294"/>
    <cellStyle name="Notas 2 8 2 11" xfId="4551"/>
    <cellStyle name="Notas 2 8 2 11 2" xfId="10002"/>
    <cellStyle name="Notas 2 8 2 12" xfId="5110"/>
    <cellStyle name="Notas 2 8 2 12 2" xfId="10487"/>
    <cellStyle name="Notas 2 8 2 13" xfId="5949"/>
    <cellStyle name="Notas 2 8 2 2" xfId="784"/>
    <cellStyle name="Notas 2 8 2 2 2" xfId="6397"/>
    <cellStyle name="Notas 2 8 2 3" xfId="1189"/>
    <cellStyle name="Notas 2 8 2 3 2" xfId="6797"/>
    <cellStyle name="Notas 2 8 2 4" xfId="1596"/>
    <cellStyle name="Notas 2 8 2 4 2" xfId="7197"/>
    <cellStyle name="Notas 2 8 2 5" xfId="1999"/>
    <cellStyle name="Notas 2 8 2 5 2" xfId="7593"/>
    <cellStyle name="Notas 2 8 2 6" xfId="2405"/>
    <cellStyle name="Notas 2 8 2 6 2" xfId="7991"/>
    <cellStyle name="Notas 2 8 2 7" xfId="2804"/>
    <cellStyle name="Notas 2 8 2 7 2" xfId="8384"/>
    <cellStyle name="Notas 2 8 2 8" xfId="3259"/>
    <cellStyle name="Notas 2 8 2 8 2" xfId="8796"/>
    <cellStyle name="Notas 2 8 2 9" xfId="2187"/>
    <cellStyle name="Notas 2 8 2 9 2" xfId="7778"/>
    <cellStyle name="Notas 2 8 3" xfId="433"/>
    <cellStyle name="Notas 2 8 3 10" xfId="3736"/>
    <cellStyle name="Notas 2 8 3 10 2" xfId="9239"/>
    <cellStyle name="Notas 2 8 3 11" xfId="3593"/>
    <cellStyle name="Notas 2 8 3 11 2" xfId="9102"/>
    <cellStyle name="Notas 2 8 3 12" xfId="4478"/>
    <cellStyle name="Notas 2 8 3 12 2" xfId="9933"/>
    <cellStyle name="Notas 2 8 3 13" xfId="6076"/>
    <cellStyle name="Notas 2 8 3 2" xfId="916"/>
    <cellStyle name="Notas 2 8 3 2 2" xfId="6528"/>
    <cellStyle name="Notas 2 8 3 3" xfId="1321"/>
    <cellStyle name="Notas 2 8 3 3 2" xfId="6928"/>
    <cellStyle name="Notas 2 8 3 4" xfId="1728"/>
    <cellStyle name="Notas 2 8 3 4 2" xfId="7328"/>
    <cellStyle name="Notas 2 8 3 5" xfId="2131"/>
    <cellStyle name="Notas 2 8 3 5 2" xfId="7724"/>
    <cellStyle name="Notas 2 8 3 6" xfId="2537"/>
    <cellStyle name="Notas 2 8 3 6 2" xfId="8121"/>
    <cellStyle name="Notas 2 8 3 7" xfId="2935"/>
    <cellStyle name="Notas 2 8 3 7 2" xfId="8514"/>
    <cellStyle name="Notas 2 8 3 8" xfId="4152"/>
    <cellStyle name="Notas 2 8 3 8 2" xfId="9631"/>
    <cellStyle name="Notas 2 8 3 9" xfId="3116"/>
    <cellStyle name="Notas 2 8 3 9 2" xfId="8662"/>
    <cellStyle name="Notas 2 8 4" xfId="641"/>
    <cellStyle name="Notas 2 8 4 2" xfId="6255"/>
    <cellStyle name="Notas 2 8 5" xfId="1046"/>
    <cellStyle name="Notas 2 8 5 2" xfId="6655"/>
    <cellStyle name="Notas 2 8 6" xfId="1453"/>
    <cellStyle name="Notas 2 8 6 2" xfId="7055"/>
    <cellStyle name="Notas 2 8 7" xfId="1857"/>
    <cellStyle name="Notas 2 8 7 2" xfId="7453"/>
    <cellStyle name="Notas 2 8 8" xfId="2262"/>
    <cellStyle name="Notas 2 8 8 2" xfId="7850"/>
    <cellStyle name="Notas 2 8 9" xfId="2670"/>
    <cellStyle name="Notas 2 8 9 2" xfId="8251"/>
    <cellStyle name="Notas 2 9" xfId="123"/>
    <cellStyle name="Notas 2 9 10" xfId="4083"/>
    <cellStyle name="Notas 2 9 10 2" xfId="9570"/>
    <cellStyle name="Notas 2 9 11" xfId="4490"/>
    <cellStyle name="Notas 2 9 11 2" xfId="9945"/>
    <cellStyle name="Notas 2 9 12" xfId="3963"/>
    <cellStyle name="Notas 2 9 12 2" xfId="9455"/>
    <cellStyle name="Notas 2 9 13" xfId="5036"/>
    <cellStyle name="Notas 2 9 13 2" xfId="10421"/>
    <cellStyle name="Notas 2 9 14" xfId="4783"/>
    <cellStyle name="Notas 2 9 14 2" xfId="10180"/>
    <cellStyle name="Notas 2 9 15" xfId="5791"/>
    <cellStyle name="Notas 2 9 2" xfId="271"/>
    <cellStyle name="Notas 2 9 2 10" xfId="4242"/>
    <cellStyle name="Notas 2 9 2 10 2" xfId="9712"/>
    <cellStyle name="Notas 2 9 2 11" xfId="4028"/>
    <cellStyle name="Notas 2 9 2 11 2" xfId="9517"/>
    <cellStyle name="Notas 2 9 2 12" xfId="5141"/>
    <cellStyle name="Notas 2 9 2 12 2" xfId="10517"/>
    <cellStyle name="Notas 2 9 2 13" xfId="5919"/>
    <cellStyle name="Notas 2 9 2 2" xfId="754"/>
    <cellStyle name="Notas 2 9 2 2 2" xfId="6367"/>
    <cellStyle name="Notas 2 9 2 3" xfId="1159"/>
    <cellStyle name="Notas 2 9 2 3 2" xfId="6767"/>
    <cellStyle name="Notas 2 9 2 4" xfId="1566"/>
    <cellStyle name="Notas 2 9 2 4 2" xfId="7167"/>
    <cellStyle name="Notas 2 9 2 5" xfId="1969"/>
    <cellStyle name="Notas 2 9 2 5 2" xfId="7563"/>
    <cellStyle name="Notas 2 9 2 6" xfId="2375"/>
    <cellStyle name="Notas 2 9 2 6 2" xfId="7961"/>
    <cellStyle name="Notas 2 9 2 7" xfId="2774"/>
    <cellStyle name="Notas 2 9 2 7 2" xfId="8354"/>
    <cellStyle name="Notas 2 9 2 8" xfId="3242"/>
    <cellStyle name="Notas 2 9 2 8 2" xfId="8779"/>
    <cellStyle name="Notas 2 9 2 9" xfId="3285"/>
    <cellStyle name="Notas 2 9 2 9 2" xfId="8820"/>
    <cellStyle name="Notas 2 9 3" xfId="403"/>
    <cellStyle name="Notas 2 9 3 10" xfId="4194"/>
    <cellStyle name="Notas 2 9 3 10 2" xfId="9667"/>
    <cellStyle name="Notas 2 9 3 11" xfId="4400"/>
    <cellStyle name="Notas 2 9 3 11 2" xfId="9862"/>
    <cellStyle name="Notas 2 9 3 12" xfId="2971"/>
    <cellStyle name="Notas 2 9 3 12 2" xfId="8549"/>
    <cellStyle name="Notas 2 9 3 13" xfId="6046"/>
    <cellStyle name="Notas 2 9 3 2" xfId="886"/>
    <cellStyle name="Notas 2 9 3 2 2" xfId="6498"/>
    <cellStyle name="Notas 2 9 3 3" xfId="1291"/>
    <cellStyle name="Notas 2 9 3 3 2" xfId="6898"/>
    <cellStyle name="Notas 2 9 3 4" xfId="1698"/>
    <cellStyle name="Notas 2 9 3 4 2" xfId="7298"/>
    <cellStyle name="Notas 2 9 3 5" xfId="2101"/>
    <cellStyle name="Notas 2 9 3 5 2" xfId="7694"/>
    <cellStyle name="Notas 2 9 3 6" xfId="2507"/>
    <cellStyle name="Notas 2 9 3 6 2" xfId="8091"/>
    <cellStyle name="Notas 2 9 3 7" xfId="2905"/>
    <cellStyle name="Notas 2 9 3 7 2" xfId="8484"/>
    <cellStyle name="Notas 2 9 3 8" xfId="4163"/>
    <cellStyle name="Notas 2 9 3 8 2" xfId="9642"/>
    <cellStyle name="Notas 2 9 3 9" xfId="3414"/>
    <cellStyle name="Notas 2 9 3 9 2" xfId="8939"/>
    <cellStyle name="Notas 2 9 4" xfId="606"/>
    <cellStyle name="Notas 2 9 4 2" xfId="6220"/>
    <cellStyle name="Notas 2 9 5" xfId="1011"/>
    <cellStyle name="Notas 2 9 5 2" xfId="6620"/>
    <cellStyle name="Notas 2 9 6" xfId="1418"/>
    <cellStyle name="Notas 2 9 6 2" xfId="7020"/>
    <cellStyle name="Notas 2 9 7" xfId="1823"/>
    <cellStyle name="Notas 2 9 7 2" xfId="7419"/>
    <cellStyle name="Notas 2 9 8" xfId="2228"/>
    <cellStyle name="Notas 2 9 8 2" xfId="7818"/>
    <cellStyle name="Notas 2 9 9" xfId="2637"/>
    <cellStyle name="Notas 2 9 9 2" xfId="8218"/>
    <cellStyle name="Notas 3" xfId="48"/>
    <cellStyle name="Notas 3 10" xfId="208"/>
    <cellStyle name="Notas 3 10 10" xfId="4038"/>
    <cellStyle name="Notas 3 10 10 2" xfId="9526"/>
    <cellStyle name="Notas 3 10 11" xfId="4770"/>
    <cellStyle name="Notas 3 10 11 2" xfId="10167"/>
    <cellStyle name="Notas 3 10 12" xfId="4410"/>
    <cellStyle name="Notas 3 10 12 2" xfId="9872"/>
    <cellStyle name="Notas 3 10 13" xfId="5858"/>
    <cellStyle name="Notas 3 10 2" xfId="691"/>
    <cellStyle name="Notas 3 10 2 2" xfId="6304"/>
    <cellStyle name="Notas 3 10 3" xfId="1096"/>
    <cellStyle name="Notas 3 10 3 2" xfId="6704"/>
    <cellStyle name="Notas 3 10 4" xfId="1503"/>
    <cellStyle name="Notas 3 10 4 2" xfId="7104"/>
    <cellStyle name="Notas 3 10 5" xfId="1906"/>
    <cellStyle name="Notas 3 10 5 2" xfId="7500"/>
    <cellStyle name="Notas 3 10 6" xfId="2312"/>
    <cellStyle name="Notas 3 10 6 2" xfId="7898"/>
    <cellStyle name="Notas 3 10 7" xfId="2713"/>
    <cellStyle name="Notas 3 10 7 2" xfId="8293"/>
    <cellStyle name="Notas 3 10 8" xfId="4111"/>
    <cellStyle name="Notas 3 10 8 2" xfId="9595"/>
    <cellStyle name="Notas 3 10 9" xfId="3573"/>
    <cellStyle name="Notas 3 10 9 2" xfId="9084"/>
    <cellStyle name="Notas 3 11" xfId="340"/>
    <cellStyle name="Notas 3 11 10" xfId="3849"/>
    <cellStyle name="Notas 3 11 10 2" xfId="9347"/>
    <cellStyle name="Notas 3 11 11" xfId="3412"/>
    <cellStyle name="Notas 3 11 11 2" xfId="8938"/>
    <cellStyle name="Notas 3 11 12" xfId="4236"/>
    <cellStyle name="Notas 3 11 12 2" xfId="9706"/>
    <cellStyle name="Notas 3 11 13" xfId="5985"/>
    <cellStyle name="Notas 3 11 2" xfId="823"/>
    <cellStyle name="Notas 3 11 2 2" xfId="6435"/>
    <cellStyle name="Notas 3 11 3" xfId="1228"/>
    <cellStyle name="Notas 3 11 3 2" xfId="6835"/>
    <cellStyle name="Notas 3 11 4" xfId="1635"/>
    <cellStyle name="Notas 3 11 4 2" xfId="7235"/>
    <cellStyle name="Notas 3 11 5" xfId="2038"/>
    <cellStyle name="Notas 3 11 5 2" xfId="7631"/>
    <cellStyle name="Notas 3 11 6" xfId="2444"/>
    <cellStyle name="Notas 3 11 6 2" xfId="8028"/>
    <cellStyle name="Notas 3 11 7" xfId="2842"/>
    <cellStyle name="Notas 3 11 7 2" xfId="8421"/>
    <cellStyle name="Notas 3 11 8" xfId="3614"/>
    <cellStyle name="Notas 3 11 8 2" xfId="9122"/>
    <cellStyle name="Notas 3 11 9" xfId="4887"/>
    <cellStyle name="Notas 3 11 9 2" xfId="10281"/>
    <cellStyle name="Notas 3 12" xfId="531"/>
    <cellStyle name="Notas 3 12 2" xfId="6150"/>
    <cellStyle name="Notas 3 13" xfId="617"/>
    <cellStyle name="Notas 3 13 2" xfId="6231"/>
    <cellStyle name="Notas 3 14" xfId="1022"/>
    <cellStyle name="Notas 3 14 2" xfId="6631"/>
    <cellStyle name="Notas 3 15" xfId="1429"/>
    <cellStyle name="Notas 3 15 2" xfId="7031"/>
    <cellStyle name="Notas 3 16" xfId="1881"/>
    <cellStyle name="Notas 3 16 2" xfId="7476"/>
    <cellStyle name="Notas 3 17" xfId="2223"/>
    <cellStyle name="Notas 3 17 2" xfId="7813"/>
    <cellStyle name="Notas 3 18" xfId="3461"/>
    <cellStyle name="Notas 3 18 2" xfId="8979"/>
    <cellStyle name="Notas 3 19" xfId="5026"/>
    <cellStyle name="Notas 3 19 2" xfId="10411"/>
    <cellStyle name="Notas 3 2" xfId="99"/>
    <cellStyle name="Notas 3 2 10" xfId="3366"/>
    <cellStyle name="Notas 3 2 10 2" xfId="8894"/>
    <cellStyle name="Notas 3 2 11" xfId="4697"/>
    <cellStyle name="Notas 3 2 11 2" xfId="10096"/>
    <cellStyle name="Notas 3 2 12" xfId="4591"/>
    <cellStyle name="Notas 3 2 12 2" xfId="10042"/>
    <cellStyle name="Notas 3 2 13" xfId="5253"/>
    <cellStyle name="Notas 3 2 13 2" xfId="10624"/>
    <cellStyle name="Notas 3 2 14" xfId="5494"/>
    <cellStyle name="Notas 3 2 14 2" xfId="10851"/>
    <cellStyle name="Notas 3 2 15" xfId="5771"/>
    <cellStyle name="Notas 3 2 2" xfId="250"/>
    <cellStyle name="Notas 3 2 2 10" xfId="3567"/>
    <cellStyle name="Notas 3 2 2 10 2" xfId="9078"/>
    <cellStyle name="Notas 3 2 2 11" xfId="5300"/>
    <cellStyle name="Notas 3 2 2 11 2" xfId="10668"/>
    <cellStyle name="Notas 3 2 2 12" xfId="5534"/>
    <cellStyle name="Notas 3 2 2 12 2" xfId="10888"/>
    <cellStyle name="Notas 3 2 2 13" xfId="5899"/>
    <cellStyle name="Notas 3 2 2 2" xfId="733"/>
    <cellStyle name="Notas 3 2 2 2 2" xfId="6346"/>
    <cellStyle name="Notas 3 2 2 3" xfId="1138"/>
    <cellStyle name="Notas 3 2 2 3 2" xfId="6746"/>
    <cellStyle name="Notas 3 2 2 4" xfId="1545"/>
    <cellStyle name="Notas 3 2 2 4 2" xfId="7146"/>
    <cellStyle name="Notas 3 2 2 5" xfId="1948"/>
    <cellStyle name="Notas 3 2 2 5 2" xfId="7542"/>
    <cellStyle name="Notas 3 2 2 6" xfId="2354"/>
    <cellStyle name="Notas 3 2 2 6 2" xfId="7940"/>
    <cellStyle name="Notas 3 2 2 7" xfId="2754"/>
    <cellStyle name="Notas 3 2 2 7 2" xfId="8334"/>
    <cellStyle name="Notas 3 2 2 8" xfId="3595"/>
    <cellStyle name="Notas 3 2 2 8 2" xfId="9104"/>
    <cellStyle name="Notas 3 2 2 9" xfId="4873"/>
    <cellStyle name="Notas 3 2 2 9 2" xfId="10267"/>
    <cellStyle name="Notas 3 2 3" xfId="382"/>
    <cellStyle name="Notas 3 2 3 10" xfId="5284"/>
    <cellStyle name="Notas 3 2 3 10 2" xfId="10653"/>
    <cellStyle name="Notas 3 2 3 11" xfId="5520"/>
    <cellStyle name="Notas 3 2 3 11 2" xfId="10875"/>
    <cellStyle name="Notas 3 2 3 12" xfId="5666"/>
    <cellStyle name="Notas 3 2 3 12 2" xfId="11011"/>
    <cellStyle name="Notas 3 2 3 13" xfId="6026"/>
    <cellStyle name="Notas 3 2 3 2" xfId="865"/>
    <cellStyle name="Notas 3 2 3 2 2" xfId="6477"/>
    <cellStyle name="Notas 3 2 3 3" xfId="1270"/>
    <cellStyle name="Notas 3 2 3 3 2" xfId="6877"/>
    <cellStyle name="Notas 3 2 3 4" xfId="1677"/>
    <cellStyle name="Notas 3 2 3 4 2" xfId="7277"/>
    <cellStyle name="Notas 3 2 3 5" xfId="2080"/>
    <cellStyle name="Notas 3 2 3 5 2" xfId="7673"/>
    <cellStyle name="Notas 3 2 3 6" xfId="2486"/>
    <cellStyle name="Notas 3 2 3 6 2" xfId="8070"/>
    <cellStyle name="Notas 3 2 3 7" xfId="2884"/>
    <cellStyle name="Notas 3 2 3 7 2" xfId="8463"/>
    <cellStyle name="Notas 3 2 3 8" xfId="4495"/>
    <cellStyle name="Notas 3 2 3 8 2" xfId="9950"/>
    <cellStyle name="Notas 3 2 3 9" xfId="4002"/>
    <cellStyle name="Notas 3 2 3 9 2" xfId="9493"/>
    <cellStyle name="Notas 3 2 4" xfId="582"/>
    <cellStyle name="Notas 3 2 4 2" xfId="6197"/>
    <cellStyle name="Notas 3 2 5" xfId="987"/>
    <cellStyle name="Notas 3 2 5 2" xfId="6597"/>
    <cellStyle name="Notas 3 2 6" xfId="1394"/>
    <cellStyle name="Notas 3 2 6 2" xfId="6997"/>
    <cellStyle name="Notas 3 2 7" xfId="1799"/>
    <cellStyle name="Notas 3 2 7 2" xfId="7396"/>
    <cellStyle name="Notas 3 2 8" xfId="2204"/>
    <cellStyle name="Notas 3 2 8 2" xfId="7795"/>
    <cellStyle name="Notas 3 2 9" xfId="2615"/>
    <cellStyle name="Notas 3 2 9 2" xfId="8197"/>
    <cellStyle name="Notas 3 20" xfId="4164"/>
    <cellStyle name="Notas 3 20 2" xfId="9643"/>
    <cellStyle name="Notas 3 21" xfId="4838"/>
    <cellStyle name="Notas 3 21 2" xfId="10234"/>
    <cellStyle name="Notas 3 22" xfId="4706"/>
    <cellStyle name="Notas 3 22 2" xfId="10105"/>
    <cellStyle name="Notas 3 23" xfId="5730"/>
    <cellStyle name="Notas 3 3" xfId="59"/>
    <cellStyle name="Notas 3 3 10" xfId="3269"/>
    <cellStyle name="Notas 3 3 10 2" xfId="8805"/>
    <cellStyle name="Notas 3 3 11" xfId="1818"/>
    <cellStyle name="Notas 3 3 11 2" xfId="7414"/>
    <cellStyle name="Notas 3 3 12" xfId="3491"/>
    <cellStyle name="Notas 3 3 12 2" xfId="9007"/>
    <cellStyle name="Notas 3 3 13" xfId="5076"/>
    <cellStyle name="Notas 3 3 13 2" xfId="10456"/>
    <cellStyle name="Notas 3 3 14" xfId="4884"/>
    <cellStyle name="Notas 3 3 14 2" xfId="10278"/>
    <cellStyle name="Notas 3 3 15" xfId="5740"/>
    <cellStyle name="Notas 3 3 2" xfId="218"/>
    <cellStyle name="Notas 3 3 2 10" xfId="3814"/>
    <cellStyle name="Notas 3 3 2 10 2" xfId="9312"/>
    <cellStyle name="Notas 3 3 2 11" xfId="5049"/>
    <cellStyle name="Notas 3 3 2 11 2" xfId="10434"/>
    <cellStyle name="Notas 3 3 2 12" xfId="5366"/>
    <cellStyle name="Notas 3 3 2 12 2" xfId="10731"/>
    <cellStyle name="Notas 3 3 2 13" xfId="5868"/>
    <cellStyle name="Notas 3 3 2 2" xfId="701"/>
    <cellStyle name="Notas 3 3 2 2 2" xfId="6314"/>
    <cellStyle name="Notas 3 3 2 3" xfId="1106"/>
    <cellStyle name="Notas 3 3 2 3 2" xfId="6714"/>
    <cellStyle name="Notas 3 3 2 4" xfId="1513"/>
    <cellStyle name="Notas 3 3 2 4 2" xfId="7114"/>
    <cellStyle name="Notas 3 3 2 5" xfId="1916"/>
    <cellStyle name="Notas 3 3 2 5 2" xfId="7510"/>
    <cellStyle name="Notas 3 3 2 6" xfId="2322"/>
    <cellStyle name="Notas 3 3 2 6 2" xfId="7908"/>
    <cellStyle name="Notas 3 3 2 7" xfId="2723"/>
    <cellStyle name="Notas 3 3 2 7 2" xfId="8303"/>
    <cellStyle name="Notas 3 3 2 8" xfId="4219"/>
    <cellStyle name="Notas 3 3 2 8 2" xfId="9691"/>
    <cellStyle name="Notas 3 3 2 9" xfId="4070"/>
    <cellStyle name="Notas 3 3 2 9 2" xfId="9557"/>
    <cellStyle name="Notas 3 3 3" xfId="350"/>
    <cellStyle name="Notas 3 3 3 10" xfId="3932"/>
    <cellStyle name="Notas 3 3 3 10 2" xfId="9425"/>
    <cellStyle name="Notas 3 3 3 11" xfId="5261"/>
    <cellStyle name="Notas 3 3 3 11 2" xfId="10632"/>
    <cellStyle name="Notas 3 3 3 12" xfId="5502"/>
    <cellStyle name="Notas 3 3 3 12 2" xfId="10859"/>
    <cellStyle name="Notas 3 3 3 13" xfId="5995"/>
    <cellStyle name="Notas 3 3 3 2" xfId="833"/>
    <cellStyle name="Notas 3 3 3 2 2" xfId="6445"/>
    <cellStyle name="Notas 3 3 3 3" xfId="1238"/>
    <cellStyle name="Notas 3 3 3 3 2" xfId="6845"/>
    <cellStyle name="Notas 3 3 3 4" xfId="1645"/>
    <cellStyle name="Notas 3 3 3 4 2" xfId="7245"/>
    <cellStyle name="Notas 3 3 3 5" xfId="2048"/>
    <cellStyle name="Notas 3 3 3 5 2" xfId="7641"/>
    <cellStyle name="Notas 3 3 3 6" xfId="2454"/>
    <cellStyle name="Notas 3 3 3 6 2" xfId="8038"/>
    <cellStyle name="Notas 3 3 3 7" xfId="2852"/>
    <cellStyle name="Notas 3 3 3 7 2" xfId="8431"/>
    <cellStyle name="Notas 3 3 3 8" xfId="3049"/>
    <cellStyle name="Notas 3 3 3 8 2" xfId="8602"/>
    <cellStyle name="Notas 3 3 3 9" xfId="4972"/>
    <cellStyle name="Notas 3 3 3 9 2" xfId="10360"/>
    <cellStyle name="Notas 3 3 4" xfId="542"/>
    <cellStyle name="Notas 3 3 4 2" xfId="6161"/>
    <cellStyle name="Notas 3 3 5" xfId="491"/>
    <cellStyle name="Notas 3 3 5 2" xfId="6114"/>
    <cellStyle name="Notas 3 3 6" xfId="942"/>
    <cellStyle name="Notas 3 3 6 2" xfId="6554"/>
    <cellStyle name="Notas 3 3 7" xfId="1347"/>
    <cellStyle name="Notas 3 3 7 2" xfId="6954"/>
    <cellStyle name="Notas 3 3 8" xfId="1679"/>
    <cellStyle name="Notas 3 3 8 2" xfId="7279"/>
    <cellStyle name="Notas 3 3 9" xfId="2177"/>
    <cellStyle name="Notas 3 3 9 2" xfId="7769"/>
    <cellStyle name="Notas 3 4" xfId="52"/>
    <cellStyle name="Notas 3 4 10" xfId="3977"/>
    <cellStyle name="Notas 3 4 10 2" xfId="9469"/>
    <cellStyle name="Notas 3 4 11" xfId="3439"/>
    <cellStyle name="Notas 3 4 11 2" xfId="8960"/>
    <cellStyle name="Notas 3 4 12" xfId="5070"/>
    <cellStyle name="Notas 3 4 12 2" xfId="10451"/>
    <cellStyle name="Notas 3 4 13" xfId="3317"/>
    <cellStyle name="Notas 3 4 13 2" xfId="8848"/>
    <cellStyle name="Notas 3 4 14" xfId="3316"/>
    <cellStyle name="Notas 3 4 14 2" xfId="8847"/>
    <cellStyle name="Notas 3 4 15" xfId="5733"/>
    <cellStyle name="Notas 3 4 2" xfId="211"/>
    <cellStyle name="Notas 3 4 2 10" xfId="4414"/>
    <cellStyle name="Notas 3 4 2 10 2" xfId="9876"/>
    <cellStyle name="Notas 3 4 2 11" xfId="4336"/>
    <cellStyle name="Notas 3 4 2 11 2" xfId="9803"/>
    <cellStyle name="Notas 3 4 2 12" xfId="3775"/>
    <cellStyle name="Notas 3 4 2 12 2" xfId="9276"/>
    <cellStyle name="Notas 3 4 2 13" xfId="5861"/>
    <cellStyle name="Notas 3 4 2 2" xfId="694"/>
    <cellStyle name="Notas 3 4 2 2 2" xfId="6307"/>
    <cellStyle name="Notas 3 4 2 3" xfId="1099"/>
    <cellStyle name="Notas 3 4 2 3 2" xfId="6707"/>
    <cellStyle name="Notas 3 4 2 4" xfId="1506"/>
    <cellStyle name="Notas 3 4 2 4 2" xfId="7107"/>
    <cellStyle name="Notas 3 4 2 5" xfId="1909"/>
    <cellStyle name="Notas 3 4 2 5 2" xfId="7503"/>
    <cellStyle name="Notas 3 4 2 6" xfId="2315"/>
    <cellStyle name="Notas 3 4 2 6 2" xfId="7901"/>
    <cellStyle name="Notas 3 4 2 7" xfId="2716"/>
    <cellStyle name="Notas 3 4 2 7 2" xfId="8296"/>
    <cellStyle name="Notas 3 4 2 8" xfId="3193"/>
    <cellStyle name="Notas 3 4 2 8 2" xfId="8733"/>
    <cellStyle name="Notas 3 4 2 9" xfId="3043"/>
    <cellStyle name="Notas 3 4 2 9 2" xfId="8596"/>
    <cellStyle name="Notas 3 4 3" xfId="343"/>
    <cellStyle name="Notas 3 4 3 10" xfId="4257"/>
    <cellStyle name="Notas 3 4 3 10 2" xfId="9727"/>
    <cellStyle name="Notas 3 4 3 11" xfId="3367"/>
    <cellStyle name="Notas 3 4 3 11 2" xfId="8895"/>
    <cellStyle name="Notas 3 4 3 12" xfId="3675"/>
    <cellStyle name="Notas 3 4 3 12 2" xfId="9180"/>
    <cellStyle name="Notas 3 4 3 13" xfId="5988"/>
    <cellStyle name="Notas 3 4 3 2" xfId="826"/>
    <cellStyle name="Notas 3 4 3 2 2" xfId="6438"/>
    <cellStyle name="Notas 3 4 3 3" xfId="1231"/>
    <cellStyle name="Notas 3 4 3 3 2" xfId="6838"/>
    <cellStyle name="Notas 3 4 3 4" xfId="1638"/>
    <cellStyle name="Notas 3 4 3 4 2" xfId="7238"/>
    <cellStyle name="Notas 3 4 3 5" xfId="2041"/>
    <cellStyle name="Notas 3 4 3 5 2" xfId="7634"/>
    <cellStyle name="Notas 3 4 3 6" xfId="2447"/>
    <cellStyle name="Notas 3 4 3 6 2" xfId="8031"/>
    <cellStyle name="Notas 3 4 3 7" xfId="2845"/>
    <cellStyle name="Notas 3 4 3 7 2" xfId="8424"/>
    <cellStyle name="Notas 3 4 3 8" xfId="4126"/>
    <cellStyle name="Notas 3 4 3 8 2" xfId="9609"/>
    <cellStyle name="Notas 3 4 3 9" xfId="3138"/>
    <cellStyle name="Notas 3 4 3 9 2" xfId="8684"/>
    <cellStyle name="Notas 3 4 4" xfId="535"/>
    <cellStyle name="Notas 3 4 4 2" xfId="6154"/>
    <cellStyle name="Notas 3 4 5" xfId="665"/>
    <cellStyle name="Notas 3 4 5 2" xfId="6278"/>
    <cellStyle name="Notas 3 4 6" xfId="1070"/>
    <cellStyle name="Notas 3 4 6 2" xfId="6678"/>
    <cellStyle name="Notas 3 4 7" xfId="1477"/>
    <cellStyle name="Notas 3 4 7 2" xfId="7078"/>
    <cellStyle name="Notas 3 4 8" xfId="2172"/>
    <cellStyle name="Notas 3 4 8 2" xfId="7764"/>
    <cellStyle name="Notas 3 4 9" xfId="1014"/>
    <cellStyle name="Notas 3 4 9 2" xfId="6623"/>
    <cellStyle name="Notas 3 5" xfId="114"/>
    <cellStyle name="Notas 3 5 10" xfId="3360"/>
    <cellStyle name="Notas 3 5 10 2" xfId="8889"/>
    <cellStyle name="Notas 3 5 11" xfId="4692"/>
    <cellStyle name="Notas 3 5 11 2" xfId="10093"/>
    <cellStyle name="Notas 3 5 12" xfId="4760"/>
    <cellStyle name="Notas 3 5 12 2" xfId="10158"/>
    <cellStyle name="Notas 3 5 13" xfId="4982"/>
    <cellStyle name="Notas 3 5 13 2" xfId="10370"/>
    <cellStyle name="Notas 3 5 14" xfId="4305"/>
    <cellStyle name="Notas 3 5 14 2" xfId="9772"/>
    <cellStyle name="Notas 3 5 15" xfId="5785"/>
    <cellStyle name="Notas 3 5 2" xfId="265"/>
    <cellStyle name="Notas 3 5 2 10" xfId="3347"/>
    <cellStyle name="Notas 3 5 2 10 2" xfId="8877"/>
    <cellStyle name="Notas 3 5 2 11" xfId="5101"/>
    <cellStyle name="Notas 3 5 2 11 2" xfId="10480"/>
    <cellStyle name="Notas 3 5 2 12" xfId="5384"/>
    <cellStyle name="Notas 3 5 2 12 2" xfId="10747"/>
    <cellStyle name="Notas 3 5 2 13" xfId="5913"/>
    <cellStyle name="Notas 3 5 2 2" xfId="748"/>
    <cellStyle name="Notas 3 5 2 2 2" xfId="6361"/>
    <cellStyle name="Notas 3 5 2 3" xfId="1153"/>
    <cellStyle name="Notas 3 5 2 3 2" xfId="6761"/>
    <cellStyle name="Notas 3 5 2 4" xfId="1560"/>
    <cellStyle name="Notas 3 5 2 4 2" xfId="7161"/>
    <cellStyle name="Notas 3 5 2 5" xfId="1963"/>
    <cellStyle name="Notas 3 5 2 5 2" xfId="7557"/>
    <cellStyle name="Notas 3 5 2 6" xfId="2369"/>
    <cellStyle name="Notas 3 5 2 6 2" xfId="7955"/>
    <cellStyle name="Notas 3 5 2 7" xfId="2768"/>
    <cellStyle name="Notas 3 5 2 7 2" xfId="8348"/>
    <cellStyle name="Notas 3 5 2 8" xfId="3641"/>
    <cellStyle name="Notas 3 5 2 8 2" xfId="9148"/>
    <cellStyle name="Notas 3 5 2 9" xfId="4911"/>
    <cellStyle name="Notas 3 5 2 9 2" xfId="10304"/>
    <cellStyle name="Notas 3 5 3" xfId="397"/>
    <cellStyle name="Notas 3 5 3 10" xfId="5325"/>
    <cellStyle name="Notas 3 5 3 10 2" xfId="10693"/>
    <cellStyle name="Notas 3 5 3 11" xfId="5551"/>
    <cellStyle name="Notas 3 5 3 11 2" xfId="10905"/>
    <cellStyle name="Notas 3 5 3 12" xfId="5686"/>
    <cellStyle name="Notas 3 5 3 12 2" xfId="11031"/>
    <cellStyle name="Notas 3 5 3 13" xfId="6040"/>
    <cellStyle name="Notas 3 5 3 2" xfId="880"/>
    <cellStyle name="Notas 3 5 3 2 2" xfId="6492"/>
    <cellStyle name="Notas 3 5 3 3" xfId="1285"/>
    <cellStyle name="Notas 3 5 3 3 2" xfId="6892"/>
    <cellStyle name="Notas 3 5 3 4" xfId="1692"/>
    <cellStyle name="Notas 3 5 3 4 2" xfId="7292"/>
    <cellStyle name="Notas 3 5 3 5" xfId="2095"/>
    <cellStyle name="Notas 3 5 3 5 2" xfId="7688"/>
    <cellStyle name="Notas 3 5 3 6" xfId="2501"/>
    <cellStyle name="Notas 3 5 3 6 2" xfId="8085"/>
    <cellStyle name="Notas 3 5 3 7" xfId="2899"/>
    <cellStyle name="Notas 3 5 3 7 2" xfId="8478"/>
    <cellStyle name="Notas 3 5 3 8" xfId="4548"/>
    <cellStyle name="Notas 3 5 3 8 2" xfId="9999"/>
    <cellStyle name="Notas 3 5 3 9" xfId="3891"/>
    <cellStyle name="Notas 3 5 3 9 2" xfId="9387"/>
    <cellStyle name="Notas 3 5 4" xfId="597"/>
    <cellStyle name="Notas 3 5 4 2" xfId="6211"/>
    <cellStyle name="Notas 3 5 5" xfId="1002"/>
    <cellStyle name="Notas 3 5 5 2" xfId="6611"/>
    <cellStyle name="Notas 3 5 6" xfId="1409"/>
    <cellStyle name="Notas 3 5 6 2" xfId="7011"/>
    <cellStyle name="Notas 3 5 7" xfId="1814"/>
    <cellStyle name="Notas 3 5 7 2" xfId="7410"/>
    <cellStyle name="Notas 3 5 8" xfId="2219"/>
    <cellStyle name="Notas 3 5 8 2" xfId="7809"/>
    <cellStyle name="Notas 3 5 9" xfId="2630"/>
    <cellStyle name="Notas 3 5 9 2" xfId="8211"/>
    <cellStyle name="Notas 3 6" xfId="58"/>
    <cellStyle name="Notas 3 6 10" xfId="3569"/>
    <cellStyle name="Notas 3 6 10 2" xfId="9080"/>
    <cellStyle name="Notas 3 6 11" xfId="4831"/>
    <cellStyle name="Notas 3 6 11 2" xfId="10227"/>
    <cellStyle name="Notas 3 6 12" xfId="3550"/>
    <cellStyle name="Notas 3 6 12 2" xfId="9062"/>
    <cellStyle name="Notas 3 6 13" xfId="4553"/>
    <cellStyle name="Notas 3 6 13 2" xfId="10004"/>
    <cellStyle name="Notas 3 6 14" xfId="3591"/>
    <cellStyle name="Notas 3 6 14 2" xfId="9100"/>
    <cellStyle name="Notas 3 6 15" xfId="5739"/>
    <cellStyle name="Notas 3 6 2" xfId="217"/>
    <cellStyle name="Notas 3 6 2 10" xfId="5293"/>
    <cellStyle name="Notas 3 6 2 10 2" xfId="10662"/>
    <cellStyle name="Notas 3 6 2 11" xfId="5528"/>
    <cellStyle name="Notas 3 6 2 11 2" xfId="10883"/>
    <cellStyle name="Notas 3 6 2 12" xfId="5670"/>
    <cellStyle name="Notas 3 6 2 12 2" xfId="11015"/>
    <cellStyle name="Notas 3 6 2 13" xfId="5867"/>
    <cellStyle name="Notas 3 6 2 2" xfId="700"/>
    <cellStyle name="Notas 3 6 2 2 2" xfId="6313"/>
    <cellStyle name="Notas 3 6 2 3" xfId="1105"/>
    <cellStyle name="Notas 3 6 2 3 2" xfId="6713"/>
    <cellStyle name="Notas 3 6 2 4" xfId="1512"/>
    <cellStyle name="Notas 3 6 2 4 2" xfId="7113"/>
    <cellStyle name="Notas 3 6 2 5" xfId="1915"/>
    <cellStyle name="Notas 3 6 2 5 2" xfId="7509"/>
    <cellStyle name="Notas 3 6 2 6" xfId="2321"/>
    <cellStyle name="Notas 3 6 2 6 2" xfId="7907"/>
    <cellStyle name="Notas 3 6 2 7" xfId="2722"/>
    <cellStyle name="Notas 3 6 2 7 2" xfId="8302"/>
    <cellStyle name="Notas 3 6 2 8" xfId="4504"/>
    <cellStyle name="Notas 3 6 2 8 2" xfId="9959"/>
    <cellStyle name="Notas 3 6 2 9" xfId="4283"/>
    <cellStyle name="Notas 3 6 2 9 2" xfId="9752"/>
    <cellStyle name="Notas 3 6 3" xfId="349"/>
    <cellStyle name="Notas 3 6 3 10" xfId="4977"/>
    <cellStyle name="Notas 3 6 3 10 2" xfId="10365"/>
    <cellStyle name="Notas 3 6 3 11" xfId="3262"/>
    <cellStyle name="Notas 3 6 3 11 2" xfId="8799"/>
    <cellStyle name="Notas 3 6 3 12" xfId="5214"/>
    <cellStyle name="Notas 3 6 3 12 2" xfId="10587"/>
    <cellStyle name="Notas 3 6 3 13" xfId="5994"/>
    <cellStyle name="Notas 3 6 3 2" xfId="832"/>
    <cellStyle name="Notas 3 6 3 2 2" xfId="6444"/>
    <cellStyle name="Notas 3 6 3 3" xfId="1237"/>
    <cellStyle name="Notas 3 6 3 3 2" xfId="6844"/>
    <cellStyle name="Notas 3 6 3 4" xfId="1644"/>
    <cellStyle name="Notas 3 6 3 4 2" xfId="7244"/>
    <cellStyle name="Notas 3 6 3 5" xfId="2047"/>
    <cellStyle name="Notas 3 6 3 5 2" xfId="7640"/>
    <cellStyle name="Notas 3 6 3 6" xfId="2453"/>
    <cellStyle name="Notas 3 6 3 6 2" xfId="8037"/>
    <cellStyle name="Notas 3 6 3 7" xfId="2851"/>
    <cellStyle name="Notas 3 6 3 7 2" xfId="8430"/>
    <cellStyle name="Notas 3 6 3 8" xfId="3152"/>
    <cellStyle name="Notas 3 6 3 8 2" xfId="8698"/>
    <cellStyle name="Notas 3 6 3 9" xfId="3696"/>
    <cellStyle name="Notas 3 6 3 9 2" xfId="9200"/>
    <cellStyle name="Notas 3 6 4" xfId="541"/>
    <cellStyle name="Notas 3 6 4 2" xfId="6160"/>
    <cellStyle name="Notas 3 6 5" xfId="492"/>
    <cellStyle name="Notas 3 6 5 2" xfId="6115"/>
    <cellStyle name="Notas 3 6 6" xfId="678"/>
    <cellStyle name="Notas 3 6 6 2" xfId="6291"/>
    <cellStyle name="Notas 3 6 7" xfId="1083"/>
    <cellStyle name="Notas 3 6 7 2" xfId="6691"/>
    <cellStyle name="Notas 3 6 8" xfId="1766"/>
    <cellStyle name="Notas 3 6 8 2" xfId="7364"/>
    <cellStyle name="Notas 3 6 9" xfId="1272"/>
    <cellStyle name="Notas 3 6 9 2" xfId="6879"/>
    <cellStyle name="Notas 3 7" xfId="148"/>
    <cellStyle name="Notas 3 7 10" xfId="4176"/>
    <cellStyle name="Notas 3 7 10 2" xfId="9652"/>
    <cellStyle name="Notas 3 7 11" xfId="4498"/>
    <cellStyle name="Notas 3 7 11 2" xfId="9953"/>
    <cellStyle name="Notas 3 7 12" xfId="5039"/>
    <cellStyle name="Notas 3 7 12 2" xfId="10424"/>
    <cellStyle name="Notas 3 7 13" xfId="4698"/>
    <cellStyle name="Notas 3 7 13 2" xfId="10097"/>
    <cellStyle name="Notas 3 7 14" xfId="3494"/>
    <cellStyle name="Notas 3 7 14 2" xfId="9009"/>
    <cellStyle name="Notas 3 7 15" xfId="5812"/>
    <cellStyle name="Notas 3 7 2" xfId="292"/>
    <cellStyle name="Notas 3 7 2 10" xfId="5332"/>
    <cellStyle name="Notas 3 7 2 10 2" xfId="10699"/>
    <cellStyle name="Notas 3 7 2 11" xfId="5558"/>
    <cellStyle name="Notas 3 7 2 11 2" xfId="10911"/>
    <cellStyle name="Notas 3 7 2 12" xfId="5689"/>
    <cellStyle name="Notas 3 7 2 12 2" xfId="11034"/>
    <cellStyle name="Notas 3 7 2 13" xfId="5940"/>
    <cellStyle name="Notas 3 7 2 2" xfId="775"/>
    <cellStyle name="Notas 3 7 2 2 2" xfId="6388"/>
    <cellStyle name="Notas 3 7 2 3" xfId="1180"/>
    <cellStyle name="Notas 3 7 2 3 2" xfId="6788"/>
    <cellStyle name="Notas 3 7 2 4" xfId="1587"/>
    <cellStyle name="Notas 3 7 2 4 2" xfId="7188"/>
    <cellStyle name="Notas 3 7 2 5" xfId="1990"/>
    <cellStyle name="Notas 3 7 2 5 2" xfId="7584"/>
    <cellStyle name="Notas 3 7 2 6" xfId="2396"/>
    <cellStyle name="Notas 3 7 2 6 2" xfId="7982"/>
    <cellStyle name="Notas 3 7 2 7" xfId="2795"/>
    <cellStyle name="Notas 3 7 2 7 2" xfId="8375"/>
    <cellStyle name="Notas 3 7 2 8" xfId="4560"/>
    <cellStyle name="Notas 3 7 2 8 2" xfId="10011"/>
    <cellStyle name="Notas 3 7 2 9" xfId="4287"/>
    <cellStyle name="Notas 3 7 2 9 2" xfId="9756"/>
    <cellStyle name="Notas 3 7 3" xfId="424"/>
    <cellStyle name="Notas 3 7 3 10" xfId="4036"/>
    <cellStyle name="Notas 3 7 3 10 2" xfId="9524"/>
    <cellStyle name="Notas 3 7 3 11" xfId="3909"/>
    <cellStyle name="Notas 3 7 3 11 2" xfId="9404"/>
    <cellStyle name="Notas 3 7 3 12" xfId="5246"/>
    <cellStyle name="Notas 3 7 3 12 2" xfId="10618"/>
    <cellStyle name="Notas 3 7 3 13" xfId="6067"/>
    <cellStyle name="Notas 3 7 3 2" xfId="907"/>
    <cellStyle name="Notas 3 7 3 2 2" xfId="6519"/>
    <cellStyle name="Notas 3 7 3 3" xfId="1312"/>
    <cellStyle name="Notas 3 7 3 3 2" xfId="6919"/>
    <cellStyle name="Notas 3 7 3 4" xfId="1719"/>
    <cellStyle name="Notas 3 7 3 4 2" xfId="7319"/>
    <cellStyle name="Notas 3 7 3 5" xfId="2122"/>
    <cellStyle name="Notas 3 7 3 5 2" xfId="7715"/>
    <cellStyle name="Notas 3 7 3 6" xfId="2528"/>
    <cellStyle name="Notas 3 7 3 6 2" xfId="8112"/>
    <cellStyle name="Notas 3 7 3 7" xfId="2926"/>
    <cellStyle name="Notas 3 7 3 7 2" xfId="8505"/>
    <cellStyle name="Notas 3 7 3 8" xfId="3730"/>
    <cellStyle name="Notas 3 7 3 8 2" xfId="9233"/>
    <cellStyle name="Notas 3 7 3 9" xfId="3601"/>
    <cellStyle name="Notas 3 7 3 9 2" xfId="9110"/>
    <cellStyle name="Notas 3 7 4" xfId="631"/>
    <cellStyle name="Notas 3 7 4 2" xfId="6245"/>
    <cellStyle name="Notas 3 7 5" xfId="1036"/>
    <cellStyle name="Notas 3 7 5 2" xfId="6645"/>
    <cellStyle name="Notas 3 7 6" xfId="1443"/>
    <cellStyle name="Notas 3 7 6 2" xfId="7045"/>
    <cellStyle name="Notas 3 7 7" xfId="1847"/>
    <cellStyle name="Notas 3 7 7 2" xfId="7443"/>
    <cellStyle name="Notas 3 7 8" xfId="2253"/>
    <cellStyle name="Notas 3 7 8 2" xfId="7841"/>
    <cellStyle name="Notas 3 7 9" xfId="2660"/>
    <cellStyle name="Notas 3 7 9 2" xfId="8241"/>
    <cellStyle name="Notas 3 8" xfId="151"/>
    <cellStyle name="Notas 3 8 10" xfId="3260"/>
    <cellStyle name="Notas 3 8 10 2" xfId="8797"/>
    <cellStyle name="Notas 3 8 11" xfId="4588"/>
    <cellStyle name="Notas 3 8 11 2" xfId="10039"/>
    <cellStyle name="Notas 3 8 12" xfId="3111"/>
    <cellStyle name="Notas 3 8 12 2" xfId="8657"/>
    <cellStyle name="Notas 3 8 13" xfId="5235"/>
    <cellStyle name="Notas 3 8 13 2" xfId="10608"/>
    <cellStyle name="Notas 3 8 14" xfId="5482"/>
    <cellStyle name="Notas 3 8 14 2" xfId="10840"/>
    <cellStyle name="Notas 3 8 15" xfId="5815"/>
    <cellStyle name="Notas 3 8 2" xfId="295"/>
    <cellStyle name="Notas 3 8 2 10" xfId="3686"/>
    <cellStyle name="Notas 3 8 2 10 2" xfId="9191"/>
    <cellStyle name="Notas 3 8 2 11" xfId="3235"/>
    <cellStyle name="Notas 3 8 2 11 2" xfId="8772"/>
    <cellStyle name="Notas 3 8 2 12" xfId="4900"/>
    <cellStyle name="Notas 3 8 2 12 2" xfId="10293"/>
    <cellStyle name="Notas 3 8 2 13" xfId="5943"/>
    <cellStyle name="Notas 3 8 2 2" xfId="778"/>
    <cellStyle name="Notas 3 8 2 2 2" xfId="6391"/>
    <cellStyle name="Notas 3 8 2 3" xfId="1183"/>
    <cellStyle name="Notas 3 8 2 3 2" xfId="6791"/>
    <cellStyle name="Notas 3 8 2 4" xfId="1590"/>
    <cellStyle name="Notas 3 8 2 4 2" xfId="7191"/>
    <cellStyle name="Notas 3 8 2 5" xfId="1993"/>
    <cellStyle name="Notas 3 8 2 5 2" xfId="7587"/>
    <cellStyle name="Notas 3 8 2 6" xfId="2399"/>
    <cellStyle name="Notas 3 8 2 6 2" xfId="7985"/>
    <cellStyle name="Notas 3 8 2 7" xfId="2798"/>
    <cellStyle name="Notas 3 8 2 7 2" xfId="8378"/>
    <cellStyle name="Notas 3 8 2 8" xfId="3655"/>
    <cellStyle name="Notas 3 8 2 8 2" xfId="9162"/>
    <cellStyle name="Notas 3 8 2 9" xfId="4925"/>
    <cellStyle name="Notas 3 8 2 9 2" xfId="10318"/>
    <cellStyle name="Notas 3 8 3" xfId="427"/>
    <cellStyle name="Notas 3 8 3 10" xfId="5316"/>
    <cellStyle name="Notas 3 8 3 10 2" xfId="10684"/>
    <cellStyle name="Notas 3 8 3 11" xfId="5544"/>
    <cellStyle name="Notas 3 8 3 11 2" xfId="10898"/>
    <cellStyle name="Notas 3 8 3 12" xfId="5681"/>
    <cellStyle name="Notas 3 8 3 12 2" xfId="11026"/>
    <cellStyle name="Notas 3 8 3 13" xfId="6070"/>
    <cellStyle name="Notas 3 8 3 2" xfId="910"/>
    <cellStyle name="Notas 3 8 3 2 2" xfId="6522"/>
    <cellStyle name="Notas 3 8 3 3" xfId="1315"/>
    <cellStyle name="Notas 3 8 3 3 2" xfId="6922"/>
    <cellStyle name="Notas 3 8 3 4" xfId="1722"/>
    <cellStyle name="Notas 3 8 3 4 2" xfId="7322"/>
    <cellStyle name="Notas 3 8 3 5" xfId="2125"/>
    <cellStyle name="Notas 3 8 3 5 2" xfId="7718"/>
    <cellStyle name="Notas 3 8 3 6" xfId="2531"/>
    <cellStyle name="Notas 3 8 3 6 2" xfId="8115"/>
    <cellStyle name="Notas 3 8 3 7" xfId="2929"/>
    <cellStyle name="Notas 3 8 3 7 2" xfId="8508"/>
    <cellStyle name="Notas 3 8 3 8" xfId="4535"/>
    <cellStyle name="Notas 3 8 3 8 2" xfId="9988"/>
    <cellStyle name="Notas 3 8 3 9" xfId="3084"/>
    <cellStyle name="Notas 3 8 3 9 2" xfId="8633"/>
    <cellStyle name="Notas 3 8 4" xfId="634"/>
    <cellStyle name="Notas 3 8 4 2" xfId="6248"/>
    <cellStyle name="Notas 3 8 5" xfId="1039"/>
    <cellStyle name="Notas 3 8 5 2" xfId="6648"/>
    <cellStyle name="Notas 3 8 6" xfId="1446"/>
    <cellStyle name="Notas 3 8 6 2" xfId="7048"/>
    <cellStyle name="Notas 3 8 7" xfId="1850"/>
    <cellStyle name="Notas 3 8 7 2" xfId="7446"/>
    <cellStyle name="Notas 3 8 8" xfId="2256"/>
    <cellStyle name="Notas 3 8 8 2" xfId="7844"/>
    <cellStyle name="Notas 3 8 9" xfId="2663"/>
    <cellStyle name="Notas 3 8 9 2" xfId="8244"/>
    <cellStyle name="Notas 3 9" xfId="173"/>
    <cellStyle name="Notas 3 9 10" xfId="4218"/>
    <cellStyle name="Notas 3 9 10 2" xfId="9690"/>
    <cellStyle name="Notas 3 9 11" xfId="3214"/>
    <cellStyle name="Notas 3 9 11 2" xfId="8753"/>
    <cellStyle name="Notas 3 9 12" xfId="3925"/>
    <cellStyle name="Notas 3 9 12 2" xfId="9418"/>
    <cellStyle name="Notas 3 9 13" xfId="3441"/>
    <cellStyle name="Notas 3 9 13 2" xfId="8962"/>
    <cellStyle name="Notas 3 9 14" xfId="5343"/>
    <cellStyle name="Notas 3 9 14 2" xfId="10710"/>
    <cellStyle name="Notas 3 9 15" xfId="5830"/>
    <cellStyle name="Notas 3 9 2" xfId="311"/>
    <cellStyle name="Notas 3 9 2 10" xfId="3208"/>
    <cellStyle name="Notas 3 9 2 10 2" xfId="8748"/>
    <cellStyle name="Notas 3 9 2 11" xfId="3286"/>
    <cellStyle name="Notas 3 9 2 11 2" xfId="8821"/>
    <cellStyle name="Notas 3 9 2 12" xfId="4593"/>
    <cellStyle name="Notas 3 9 2 12 2" xfId="10044"/>
    <cellStyle name="Notas 3 9 2 13" xfId="5958"/>
    <cellStyle name="Notas 3 9 2 2" xfId="794"/>
    <cellStyle name="Notas 3 9 2 2 2" xfId="6406"/>
    <cellStyle name="Notas 3 9 2 3" xfId="1199"/>
    <cellStyle name="Notas 3 9 2 3 2" xfId="6806"/>
    <cellStyle name="Notas 3 9 2 4" xfId="1606"/>
    <cellStyle name="Notas 3 9 2 4 2" xfId="7206"/>
    <cellStyle name="Notas 3 9 2 5" xfId="2009"/>
    <cellStyle name="Notas 3 9 2 5 2" xfId="7602"/>
    <cellStyle name="Notas 3 9 2 6" xfId="2415"/>
    <cellStyle name="Notas 3 9 2 6 2" xfId="8000"/>
    <cellStyle name="Notas 3 9 2 7" xfId="2814"/>
    <cellStyle name="Notas 3 9 2 7 2" xfId="8393"/>
    <cellStyle name="Notas 3 9 2 8" xfId="3329"/>
    <cellStyle name="Notas 3 9 2 8 2" xfId="8860"/>
    <cellStyle name="Notas 3 9 2 9" xfId="4200"/>
    <cellStyle name="Notas 3 9 2 9 2" xfId="9673"/>
    <cellStyle name="Notas 3 9 3" xfId="443"/>
    <cellStyle name="Notas 3 9 3 10" xfId="2597"/>
    <cellStyle name="Notas 3 9 3 10 2" xfId="8179"/>
    <cellStyle name="Notas 3 9 3 11" xfId="5127"/>
    <cellStyle name="Notas 3 9 3 11 2" xfId="10503"/>
    <cellStyle name="Notas 3 9 3 12" xfId="5409"/>
    <cellStyle name="Notas 3 9 3 12 2" xfId="10769"/>
    <cellStyle name="Notas 3 9 3 13" xfId="6085"/>
    <cellStyle name="Notas 3 9 3 2" xfId="926"/>
    <cellStyle name="Notas 3 9 3 2 2" xfId="6538"/>
    <cellStyle name="Notas 3 9 3 3" xfId="1331"/>
    <cellStyle name="Notas 3 9 3 3 2" xfId="6938"/>
    <cellStyle name="Notas 3 9 3 4" xfId="1738"/>
    <cellStyle name="Notas 3 9 3 4 2" xfId="7338"/>
    <cellStyle name="Notas 3 9 3 5" xfId="2141"/>
    <cellStyle name="Notas 3 9 3 5 2" xfId="7734"/>
    <cellStyle name="Notas 3 9 3 6" xfId="2547"/>
    <cellStyle name="Notas 3 9 3 6 2" xfId="8131"/>
    <cellStyle name="Notas 3 9 3 7" xfId="2945"/>
    <cellStyle name="Notas 3 9 3 7 2" xfId="8524"/>
    <cellStyle name="Notas 3 9 3 8" xfId="4238"/>
    <cellStyle name="Notas 3 9 3 8 2" xfId="9708"/>
    <cellStyle name="Notas 3 9 3 9" xfId="4397"/>
    <cellStyle name="Notas 3 9 3 9 2" xfId="9860"/>
    <cellStyle name="Notas 3 9 4" xfId="656"/>
    <cellStyle name="Notas 3 9 4 2" xfId="6269"/>
    <cellStyle name="Notas 3 9 5" xfId="1061"/>
    <cellStyle name="Notas 3 9 5 2" xfId="6669"/>
    <cellStyle name="Notas 3 9 6" xfId="1468"/>
    <cellStyle name="Notas 3 9 6 2" xfId="7069"/>
    <cellStyle name="Notas 3 9 7" xfId="1872"/>
    <cellStyle name="Notas 3 9 7 2" xfId="7467"/>
    <cellStyle name="Notas 3 9 8" xfId="2277"/>
    <cellStyle name="Notas 3 9 8 2" xfId="7863"/>
    <cellStyle name="Notas 3 9 9" xfId="2681"/>
    <cellStyle name="Notas 3 9 9 2" xfId="8261"/>
    <cellStyle name="Notas 4" xfId="120"/>
    <cellStyle name="Notas 4 10" xfId="1820"/>
    <cellStyle name="Notas 4 10 2" xfId="7416"/>
    <cellStyle name="Notas 4 11" xfId="2225"/>
    <cellStyle name="Notas 4 11 2" xfId="7815"/>
    <cellStyle name="Notas 4 12" xfId="2635"/>
    <cellStyle name="Notas 4 12 2" xfId="8216"/>
    <cellStyle name="Notas 4 13" xfId="4346"/>
    <cellStyle name="Notas 4 13 2" xfId="9813"/>
    <cellStyle name="Notas 4 14" xfId="4858"/>
    <cellStyle name="Notas 4 14 2" xfId="10253"/>
    <cellStyle name="Notas 4 15" xfId="5160"/>
    <cellStyle name="Notas 4 15 2" xfId="10535"/>
    <cellStyle name="Notas 4 16" xfId="5433"/>
    <cellStyle name="Notas 4 16 2" xfId="10792"/>
    <cellStyle name="Notas 4 17" xfId="5619"/>
    <cellStyle name="Notas 4 17 2" xfId="10967"/>
    <cellStyle name="Notas 4 18" xfId="5789"/>
    <cellStyle name="Notas 4 2" xfId="168"/>
    <cellStyle name="Notas 4 2 10" xfId="3484"/>
    <cellStyle name="Notas 4 2 10 2" xfId="9000"/>
    <cellStyle name="Notas 4 2 11" xfId="4175"/>
    <cellStyle name="Notas 4 2 11 2" xfId="9651"/>
    <cellStyle name="Notas 4 2 12" xfId="4012"/>
    <cellStyle name="Notas 4 2 12 2" xfId="9502"/>
    <cellStyle name="Notas 4 2 13" xfId="3114"/>
    <cellStyle name="Notas 4 2 13 2" xfId="8660"/>
    <cellStyle name="Notas 4 2 14" xfId="3981"/>
    <cellStyle name="Notas 4 2 14 2" xfId="9473"/>
    <cellStyle name="Notas 4 2 15" xfId="5827"/>
    <cellStyle name="Notas 4 2 2" xfId="308"/>
    <cellStyle name="Notas 4 2 2 10" xfId="4947"/>
    <cellStyle name="Notas 4 2 2 10 2" xfId="10338"/>
    <cellStyle name="Notas 4 2 2 11" xfId="5051"/>
    <cellStyle name="Notas 4 2 2 11 2" xfId="10436"/>
    <cellStyle name="Notas 4 2 2 12" xfId="3708"/>
    <cellStyle name="Notas 4 2 2 12 2" xfId="9211"/>
    <cellStyle name="Notas 4 2 2 13" xfId="5955"/>
    <cellStyle name="Notas 4 2 2 2" xfId="791"/>
    <cellStyle name="Notas 4 2 2 2 2" xfId="6403"/>
    <cellStyle name="Notas 4 2 2 3" xfId="1196"/>
    <cellStyle name="Notas 4 2 2 3 2" xfId="6803"/>
    <cellStyle name="Notas 4 2 2 4" xfId="1603"/>
    <cellStyle name="Notas 4 2 2 4 2" xfId="7203"/>
    <cellStyle name="Notas 4 2 2 5" xfId="2006"/>
    <cellStyle name="Notas 4 2 2 5 2" xfId="7599"/>
    <cellStyle name="Notas 4 2 2 6" xfId="2412"/>
    <cellStyle name="Notas 4 2 2 6 2" xfId="7997"/>
    <cellStyle name="Notas 4 2 2 7" xfId="2811"/>
    <cellStyle name="Notas 4 2 2 7 2" xfId="8390"/>
    <cellStyle name="Notas 4 2 2 8" xfId="4251"/>
    <cellStyle name="Notas 4 2 2 8 2" xfId="9721"/>
    <cellStyle name="Notas 4 2 2 9" xfId="3865"/>
    <cellStyle name="Notas 4 2 2 9 2" xfId="9363"/>
    <cellStyle name="Notas 4 2 3" xfId="440"/>
    <cellStyle name="Notas 4 2 3 10" xfId="4142"/>
    <cellStyle name="Notas 4 2 3 10 2" xfId="9622"/>
    <cellStyle name="Notas 4 2 3 11" xfId="5146"/>
    <cellStyle name="Notas 4 2 3 11 2" xfId="10522"/>
    <cellStyle name="Notas 4 2 3 12" xfId="5423"/>
    <cellStyle name="Notas 4 2 3 12 2" xfId="10783"/>
    <cellStyle name="Notas 4 2 3 13" xfId="6082"/>
    <cellStyle name="Notas 4 2 3 2" xfId="923"/>
    <cellStyle name="Notas 4 2 3 2 2" xfId="6535"/>
    <cellStyle name="Notas 4 2 3 3" xfId="1328"/>
    <cellStyle name="Notas 4 2 3 3 2" xfId="6935"/>
    <cellStyle name="Notas 4 2 3 4" xfId="1735"/>
    <cellStyle name="Notas 4 2 3 4 2" xfId="7335"/>
    <cellStyle name="Notas 4 2 3 5" xfId="2138"/>
    <cellStyle name="Notas 4 2 3 5 2" xfId="7731"/>
    <cellStyle name="Notas 4 2 3 6" xfId="2544"/>
    <cellStyle name="Notas 4 2 3 6 2" xfId="8128"/>
    <cellStyle name="Notas 4 2 3 7" xfId="2942"/>
    <cellStyle name="Notas 4 2 3 7 2" xfId="8521"/>
    <cellStyle name="Notas 4 2 3 8" xfId="3405"/>
    <cellStyle name="Notas 4 2 3 8 2" xfId="8931"/>
    <cellStyle name="Notas 4 2 3 9" xfId="4980"/>
    <cellStyle name="Notas 4 2 3 9 2" xfId="10368"/>
    <cellStyle name="Notas 4 2 4" xfId="651"/>
    <cellStyle name="Notas 4 2 4 2" xfId="6264"/>
    <cellStyle name="Notas 4 2 5" xfId="1056"/>
    <cellStyle name="Notas 4 2 5 2" xfId="6664"/>
    <cellStyle name="Notas 4 2 6" xfId="1463"/>
    <cellStyle name="Notas 4 2 6 2" xfId="7064"/>
    <cellStyle name="Notas 4 2 7" xfId="1867"/>
    <cellStyle name="Notas 4 2 7 2" xfId="7462"/>
    <cellStyle name="Notas 4 2 8" xfId="2272"/>
    <cellStyle name="Notas 4 2 8 2" xfId="7858"/>
    <cellStyle name="Notas 4 2 9" xfId="2678"/>
    <cellStyle name="Notas 4 2 9 2" xfId="8258"/>
    <cellStyle name="Notas 4 3" xfId="178"/>
    <cellStyle name="Notas 4 3 10" xfId="4115"/>
    <cellStyle name="Notas 4 3 10 2" xfId="9599"/>
    <cellStyle name="Notas 4 3 11" xfId="3143"/>
    <cellStyle name="Notas 4 3 11 2" xfId="8689"/>
    <cellStyle name="Notas 4 3 12" xfId="3570"/>
    <cellStyle name="Notas 4 3 12 2" xfId="9081"/>
    <cellStyle name="Notas 4 3 13" xfId="4880"/>
    <cellStyle name="Notas 4 3 13 2" xfId="10274"/>
    <cellStyle name="Notas 4 3 14" xfId="3758"/>
    <cellStyle name="Notas 4 3 14 2" xfId="9260"/>
    <cellStyle name="Notas 4 3 15" xfId="5833"/>
    <cellStyle name="Notas 4 3 2" xfId="314"/>
    <cellStyle name="Notas 4 3 2 10" xfId="4409"/>
    <cellStyle name="Notas 4 3 2 10 2" xfId="9871"/>
    <cellStyle name="Notas 4 3 2 11" xfId="5085"/>
    <cellStyle name="Notas 4 3 2 11 2" xfId="10465"/>
    <cellStyle name="Notas 4 3 2 12" xfId="5365"/>
    <cellStyle name="Notas 4 3 2 12 2" xfId="10730"/>
    <cellStyle name="Notas 4 3 2 13" xfId="5961"/>
    <cellStyle name="Notas 4 3 2 2" xfId="797"/>
    <cellStyle name="Notas 4 3 2 2 2" xfId="6409"/>
    <cellStyle name="Notas 4 3 2 3" xfId="1202"/>
    <cellStyle name="Notas 4 3 2 3 2" xfId="6809"/>
    <cellStyle name="Notas 4 3 2 4" xfId="1609"/>
    <cellStyle name="Notas 4 3 2 4 2" xfId="7209"/>
    <cellStyle name="Notas 4 3 2 5" xfId="2012"/>
    <cellStyle name="Notas 4 3 2 5 2" xfId="7605"/>
    <cellStyle name="Notas 4 3 2 6" xfId="2418"/>
    <cellStyle name="Notas 4 3 2 6 2" xfId="8003"/>
    <cellStyle name="Notas 4 3 2 7" xfId="2817"/>
    <cellStyle name="Notas 4 3 2 7 2" xfId="8396"/>
    <cellStyle name="Notas 4 3 2 8" xfId="3836"/>
    <cellStyle name="Notas 4 3 2 8 2" xfId="9334"/>
    <cellStyle name="Notas 4 3 2 9" xfId="4263"/>
    <cellStyle name="Notas 4 3 2 9 2" xfId="9733"/>
    <cellStyle name="Notas 4 3 3" xfId="446"/>
    <cellStyle name="Notas 4 3 3 10" xfId="3773"/>
    <cellStyle name="Notas 4 3 3 10 2" xfId="9275"/>
    <cellStyle name="Notas 4 3 3 11" xfId="4136"/>
    <cellStyle name="Notas 4 3 3 11 2" xfId="9617"/>
    <cellStyle name="Notas 4 3 3 12" xfId="3387"/>
    <cellStyle name="Notas 4 3 3 12 2" xfId="8914"/>
    <cellStyle name="Notas 4 3 3 13" xfId="6088"/>
    <cellStyle name="Notas 4 3 3 2" xfId="929"/>
    <cellStyle name="Notas 4 3 3 2 2" xfId="6541"/>
    <cellStyle name="Notas 4 3 3 3" xfId="1334"/>
    <cellStyle name="Notas 4 3 3 3 2" xfId="6941"/>
    <cellStyle name="Notas 4 3 3 4" xfId="1741"/>
    <cellStyle name="Notas 4 3 3 4 2" xfId="7341"/>
    <cellStyle name="Notas 4 3 3 5" xfId="2144"/>
    <cellStyle name="Notas 4 3 3 5 2" xfId="7737"/>
    <cellStyle name="Notas 4 3 3 6" xfId="2550"/>
    <cellStyle name="Notas 4 3 3 6 2" xfId="8134"/>
    <cellStyle name="Notas 4 3 3 7" xfId="2948"/>
    <cellStyle name="Notas 4 3 3 7 2" xfId="8527"/>
    <cellStyle name="Notas 4 3 3 8" xfId="3319"/>
    <cellStyle name="Notas 4 3 3 8 2" xfId="8850"/>
    <cellStyle name="Notas 4 3 3 9" xfId="3683"/>
    <cellStyle name="Notas 4 3 3 9 2" xfId="9188"/>
    <cellStyle name="Notas 4 3 4" xfId="661"/>
    <cellStyle name="Notas 4 3 4 2" xfId="6274"/>
    <cellStyle name="Notas 4 3 5" xfId="1066"/>
    <cellStyle name="Notas 4 3 5 2" xfId="6674"/>
    <cellStyle name="Notas 4 3 6" xfId="1473"/>
    <cellStyle name="Notas 4 3 6 2" xfId="7074"/>
    <cellStyle name="Notas 4 3 7" xfId="1877"/>
    <cellStyle name="Notas 4 3 7 2" xfId="7472"/>
    <cellStyle name="Notas 4 3 8" xfId="2282"/>
    <cellStyle name="Notas 4 3 8 2" xfId="7868"/>
    <cellStyle name="Notas 4 3 9" xfId="2685"/>
    <cellStyle name="Notas 4 3 9 2" xfId="8265"/>
    <cellStyle name="Notas 4 4" xfId="185"/>
    <cellStyle name="Notas 4 4 10" xfId="3420"/>
    <cellStyle name="Notas 4 4 10 2" xfId="8944"/>
    <cellStyle name="Notas 4 4 11" xfId="4996"/>
    <cellStyle name="Notas 4 4 11 2" xfId="10383"/>
    <cellStyle name="Notas 4 4 12" xfId="4232"/>
    <cellStyle name="Notas 4 4 12 2" xfId="9703"/>
    <cellStyle name="Notas 4 4 13" xfId="3830"/>
    <cellStyle name="Notas 4 4 13 2" xfId="9328"/>
    <cellStyle name="Notas 4 4 14" xfId="5264"/>
    <cellStyle name="Notas 4 4 14 2" xfId="10635"/>
    <cellStyle name="Notas 4 4 15" xfId="5837"/>
    <cellStyle name="Notas 4 4 2" xfId="318"/>
    <cellStyle name="Notas 4 4 2 10" xfId="5064"/>
    <cellStyle name="Notas 4 4 2 10 2" xfId="10448"/>
    <cellStyle name="Notas 4 4 2 11" xfId="5046"/>
    <cellStyle name="Notas 4 4 2 11 2" xfId="10431"/>
    <cellStyle name="Notas 4 4 2 12" xfId="5368"/>
    <cellStyle name="Notas 4 4 2 12 2" xfId="10732"/>
    <cellStyle name="Notas 4 4 2 13" xfId="5965"/>
    <cellStyle name="Notas 4 4 2 2" xfId="801"/>
    <cellStyle name="Notas 4 4 2 2 2" xfId="6413"/>
    <cellStyle name="Notas 4 4 2 3" xfId="1206"/>
    <cellStyle name="Notas 4 4 2 3 2" xfId="6813"/>
    <cellStyle name="Notas 4 4 2 4" xfId="1613"/>
    <cellStyle name="Notas 4 4 2 4 2" xfId="7213"/>
    <cellStyle name="Notas 4 4 2 5" xfId="2016"/>
    <cellStyle name="Notas 4 4 2 5 2" xfId="7609"/>
    <cellStyle name="Notas 4 4 2 6" xfId="2422"/>
    <cellStyle name="Notas 4 4 2 6 2" xfId="8007"/>
    <cellStyle name="Notas 4 4 2 7" xfId="2821"/>
    <cellStyle name="Notas 4 4 2 7 2" xfId="8400"/>
    <cellStyle name="Notas 4 4 2 8" xfId="4039"/>
    <cellStyle name="Notas 4 4 2 8 2" xfId="9527"/>
    <cellStyle name="Notas 4 4 2 9" xfId="3605"/>
    <cellStyle name="Notas 4 4 2 9 2" xfId="9114"/>
    <cellStyle name="Notas 4 4 3" xfId="450"/>
    <cellStyle name="Notas 4 4 3 10" xfId="4834"/>
    <cellStyle name="Notas 4 4 3 10 2" xfId="10230"/>
    <cellStyle name="Notas 4 4 3 11" xfId="4321"/>
    <cellStyle name="Notas 4 4 3 11 2" xfId="9788"/>
    <cellStyle name="Notas 4 4 3 12" xfId="4774"/>
    <cellStyle name="Notas 4 4 3 12 2" xfId="10171"/>
    <cellStyle name="Notas 4 4 3 13" xfId="6092"/>
    <cellStyle name="Notas 4 4 3 2" xfId="933"/>
    <cellStyle name="Notas 4 4 3 2 2" xfId="6545"/>
    <cellStyle name="Notas 4 4 3 3" xfId="1338"/>
    <cellStyle name="Notas 4 4 3 3 2" xfId="6945"/>
    <cellStyle name="Notas 4 4 3 4" xfId="1745"/>
    <cellStyle name="Notas 4 4 3 4 2" xfId="7345"/>
    <cellStyle name="Notas 4 4 3 5" xfId="2148"/>
    <cellStyle name="Notas 4 4 3 5 2" xfId="7741"/>
    <cellStyle name="Notas 4 4 3 6" xfId="2554"/>
    <cellStyle name="Notas 4 4 3 6 2" xfId="8138"/>
    <cellStyle name="Notas 4 4 3 7" xfId="2952"/>
    <cellStyle name="Notas 4 4 3 7 2" xfId="8531"/>
    <cellStyle name="Notas 4 4 3 8" xfId="3522"/>
    <cellStyle name="Notas 4 4 3 8 2" xfId="9035"/>
    <cellStyle name="Notas 4 4 3 9" xfId="3159"/>
    <cellStyle name="Notas 4 4 3 9 2" xfId="8704"/>
    <cellStyle name="Notas 4 4 4" xfId="668"/>
    <cellStyle name="Notas 4 4 4 2" xfId="6281"/>
    <cellStyle name="Notas 4 4 5" xfId="1073"/>
    <cellStyle name="Notas 4 4 5 2" xfId="6681"/>
    <cellStyle name="Notas 4 4 6" xfId="1480"/>
    <cellStyle name="Notas 4 4 6 2" xfId="7081"/>
    <cellStyle name="Notas 4 4 7" xfId="1884"/>
    <cellStyle name="Notas 4 4 7 2" xfId="7479"/>
    <cellStyle name="Notas 4 4 8" xfId="2289"/>
    <cellStyle name="Notas 4 4 8 2" xfId="7875"/>
    <cellStyle name="Notas 4 4 9" xfId="2691"/>
    <cellStyle name="Notas 4 4 9 2" xfId="8271"/>
    <cellStyle name="Notas 4 5" xfId="269"/>
    <cellStyle name="Notas 4 5 10" xfId="3940"/>
    <cellStyle name="Notas 4 5 10 2" xfId="9433"/>
    <cellStyle name="Notas 4 5 11" xfId="3854"/>
    <cellStyle name="Notas 4 5 11 2" xfId="9352"/>
    <cellStyle name="Notas 4 5 12" xfId="5345"/>
    <cellStyle name="Notas 4 5 12 2" xfId="10712"/>
    <cellStyle name="Notas 4 5 13" xfId="5917"/>
    <cellStyle name="Notas 4 5 2" xfId="752"/>
    <cellStyle name="Notas 4 5 2 2" xfId="6365"/>
    <cellStyle name="Notas 4 5 3" xfId="1157"/>
    <cellStyle name="Notas 4 5 3 2" xfId="6765"/>
    <cellStyle name="Notas 4 5 4" xfId="1564"/>
    <cellStyle name="Notas 4 5 4 2" xfId="7165"/>
    <cellStyle name="Notas 4 5 5" xfId="1967"/>
    <cellStyle name="Notas 4 5 5 2" xfId="7561"/>
    <cellStyle name="Notas 4 5 6" xfId="2373"/>
    <cellStyle name="Notas 4 5 6 2" xfId="7959"/>
    <cellStyle name="Notas 4 5 7" xfId="2772"/>
    <cellStyle name="Notas 4 5 7 2" xfId="8352"/>
    <cellStyle name="Notas 4 5 8" xfId="3845"/>
    <cellStyle name="Notas 4 5 8 2" xfId="9343"/>
    <cellStyle name="Notas 4 5 9" xfId="3751"/>
    <cellStyle name="Notas 4 5 9 2" xfId="9253"/>
    <cellStyle name="Notas 4 6" xfId="401"/>
    <cellStyle name="Notas 4 6 10" xfId="4778"/>
    <cellStyle name="Notas 4 6 10 2" xfId="10175"/>
    <cellStyle name="Notas 4 6 11" xfId="4724"/>
    <cellStyle name="Notas 4 6 11 2" xfId="10122"/>
    <cellStyle name="Notas 4 6 12" xfId="3950"/>
    <cellStyle name="Notas 4 6 12 2" xfId="9443"/>
    <cellStyle name="Notas 4 6 13" xfId="6044"/>
    <cellStyle name="Notas 4 6 2" xfId="884"/>
    <cellStyle name="Notas 4 6 2 2" xfId="6496"/>
    <cellStyle name="Notas 4 6 3" xfId="1289"/>
    <cellStyle name="Notas 4 6 3 2" xfId="6896"/>
    <cellStyle name="Notas 4 6 4" xfId="1696"/>
    <cellStyle name="Notas 4 6 4 2" xfId="7296"/>
    <cellStyle name="Notas 4 6 5" xfId="2099"/>
    <cellStyle name="Notas 4 6 5 2" xfId="7692"/>
    <cellStyle name="Notas 4 6 6" xfId="2505"/>
    <cellStyle name="Notas 4 6 6 2" xfId="8089"/>
    <cellStyle name="Notas 4 6 7" xfId="2903"/>
    <cellStyle name="Notas 4 6 7 2" xfId="8482"/>
    <cellStyle name="Notas 4 6 8" xfId="3342"/>
    <cellStyle name="Notas 4 6 8 2" xfId="8872"/>
    <cellStyle name="Notas 4 6 9" xfId="3581"/>
    <cellStyle name="Notas 4 6 9 2" xfId="9092"/>
    <cellStyle name="Notas 4 7" xfId="603"/>
    <cellStyle name="Notas 4 7 2" xfId="6217"/>
    <cellStyle name="Notas 4 8" xfId="1008"/>
    <cellStyle name="Notas 4 8 2" xfId="6617"/>
    <cellStyle name="Notas 4 9" xfId="1415"/>
    <cellStyle name="Notas 4 9 2" xfId="7017"/>
    <cellStyle name="Notas 5" xfId="119"/>
    <cellStyle name="Notas 5 10" xfId="1819"/>
    <cellStyle name="Notas 5 10 2" xfId="7415"/>
    <cellStyle name="Notas 5 11" xfId="2224"/>
    <cellStyle name="Notas 5 11 2" xfId="7814"/>
    <cellStyle name="Notas 5 12" xfId="2634"/>
    <cellStyle name="Notas 5 12 2" xfId="8215"/>
    <cellStyle name="Notas 5 13" xfId="3270"/>
    <cellStyle name="Notas 5 13 2" xfId="8806"/>
    <cellStyle name="Notas 5 14" xfId="2273"/>
    <cellStyle name="Notas 5 14 2" xfId="7859"/>
    <cellStyle name="Notas 5 15" xfId="4902"/>
    <cellStyle name="Notas 5 15 2" xfId="10295"/>
    <cellStyle name="Notas 5 16" xfId="4931"/>
    <cellStyle name="Notas 5 16 2" xfId="10324"/>
    <cellStyle name="Notas 5 17" xfId="2969"/>
    <cellStyle name="Notas 5 17 2" xfId="8547"/>
    <cellStyle name="Notas 5 18" xfId="5788"/>
    <cellStyle name="Notas 5 2" xfId="167"/>
    <cellStyle name="Notas 5 2 10" xfId="4001"/>
    <cellStyle name="Notas 5 2 10 2" xfId="9492"/>
    <cellStyle name="Notas 5 2 11" xfId="4347"/>
    <cellStyle name="Notas 5 2 11 2" xfId="9814"/>
    <cellStyle name="Notas 5 2 12" xfId="5081"/>
    <cellStyle name="Notas 5 2 12 2" xfId="10461"/>
    <cellStyle name="Notas 5 2 13" xfId="5359"/>
    <cellStyle name="Notas 5 2 13 2" xfId="10725"/>
    <cellStyle name="Notas 5 2 14" xfId="5577"/>
    <cellStyle name="Notas 5 2 14 2" xfId="10930"/>
    <cellStyle name="Notas 5 2 15" xfId="5826"/>
    <cellStyle name="Notas 5 2 2" xfId="307"/>
    <cellStyle name="Notas 5 2 2 10" xfId="5315"/>
    <cellStyle name="Notas 5 2 2 10 2" xfId="10683"/>
    <cellStyle name="Notas 5 2 2 11" xfId="5543"/>
    <cellStyle name="Notas 5 2 2 11 2" xfId="10897"/>
    <cellStyle name="Notas 5 2 2 12" xfId="5680"/>
    <cellStyle name="Notas 5 2 2 12 2" xfId="11025"/>
    <cellStyle name="Notas 5 2 2 13" xfId="5954"/>
    <cellStyle name="Notas 5 2 2 2" xfId="790"/>
    <cellStyle name="Notas 5 2 2 2 2" xfId="6402"/>
    <cellStyle name="Notas 5 2 2 3" xfId="1195"/>
    <cellStyle name="Notas 5 2 2 3 2" xfId="6802"/>
    <cellStyle name="Notas 5 2 2 4" xfId="1602"/>
    <cellStyle name="Notas 5 2 2 4 2" xfId="7202"/>
    <cellStyle name="Notas 5 2 2 5" xfId="2005"/>
    <cellStyle name="Notas 5 2 2 5 2" xfId="7598"/>
    <cellStyle name="Notas 5 2 2 6" xfId="2411"/>
    <cellStyle name="Notas 5 2 2 6 2" xfId="7996"/>
    <cellStyle name="Notas 5 2 2 7" xfId="2810"/>
    <cellStyle name="Notas 5 2 2 7 2" xfId="8389"/>
    <cellStyle name="Notas 5 2 2 8" xfId="4533"/>
    <cellStyle name="Notas 5 2 2 8 2" xfId="9986"/>
    <cellStyle name="Notas 5 2 2 9" xfId="3204"/>
    <cellStyle name="Notas 5 2 2 9 2" xfId="8744"/>
    <cellStyle name="Notas 5 2 3" xfId="439"/>
    <cellStyle name="Notas 5 2 3 10" xfId="3535"/>
    <cellStyle name="Notas 5 2 3 10 2" xfId="9048"/>
    <cellStyle name="Notas 5 2 3 11" xfId="4240"/>
    <cellStyle name="Notas 5 2 3 11 2" xfId="9710"/>
    <cellStyle name="Notas 5 2 3 12" xfId="4786"/>
    <cellStyle name="Notas 5 2 3 12 2" xfId="10183"/>
    <cellStyle name="Notas 5 2 3 13" xfId="6081"/>
    <cellStyle name="Notas 5 2 3 2" xfId="922"/>
    <cellStyle name="Notas 5 2 3 2 2" xfId="6534"/>
    <cellStyle name="Notas 5 2 3 3" xfId="1327"/>
    <cellStyle name="Notas 5 2 3 3 2" xfId="6934"/>
    <cellStyle name="Notas 5 2 3 4" xfId="1734"/>
    <cellStyle name="Notas 5 2 3 4 2" xfId="7334"/>
    <cellStyle name="Notas 5 2 3 5" xfId="2137"/>
    <cellStyle name="Notas 5 2 3 5 2" xfId="7730"/>
    <cellStyle name="Notas 5 2 3 6" xfId="2543"/>
    <cellStyle name="Notas 5 2 3 6 2" xfId="8127"/>
    <cellStyle name="Notas 5 2 3 7" xfId="2941"/>
    <cellStyle name="Notas 5 2 3 7 2" xfId="8520"/>
    <cellStyle name="Notas 5 2 3 8" xfId="3714"/>
    <cellStyle name="Notas 5 2 3 8 2" xfId="9217"/>
    <cellStyle name="Notas 5 2 3 9" xfId="3729"/>
    <cellStyle name="Notas 5 2 3 9 2" xfId="9232"/>
    <cellStyle name="Notas 5 2 4" xfId="650"/>
    <cellStyle name="Notas 5 2 4 2" xfId="6263"/>
    <cellStyle name="Notas 5 2 5" xfId="1055"/>
    <cellStyle name="Notas 5 2 5 2" xfId="6663"/>
    <cellStyle name="Notas 5 2 6" xfId="1462"/>
    <cellStyle name="Notas 5 2 6 2" xfId="7063"/>
    <cellStyle name="Notas 5 2 7" xfId="1866"/>
    <cellStyle name="Notas 5 2 7 2" xfId="7461"/>
    <cellStyle name="Notas 5 2 8" xfId="2271"/>
    <cellStyle name="Notas 5 2 8 2" xfId="7857"/>
    <cellStyle name="Notas 5 2 9" xfId="2677"/>
    <cellStyle name="Notas 5 2 9 2" xfId="8257"/>
    <cellStyle name="Notas 5 3" xfId="177"/>
    <cellStyle name="Notas 5 3 10" xfId="4407"/>
    <cellStyle name="Notas 5 3 10 2" xfId="9869"/>
    <cellStyle name="Notas 5 3 11" xfId="4178"/>
    <cellStyle name="Notas 5 3 11 2" xfId="9654"/>
    <cellStyle name="Notas 5 3 12" xfId="5211"/>
    <cellStyle name="Notas 5 3 12 2" xfId="10584"/>
    <cellStyle name="Notas 5 3 13" xfId="5468"/>
    <cellStyle name="Notas 5 3 13 2" xfId="10826"/>
    <cellStyle name="Notas 5 3 14" xfId="5635"/>
    <cellStyle name="Notas 5 3 14 2" xfId="10982"/>
    <cellStyle name="Notas 5 3 15" xfId="5832"/>
    <cellStyle name="Notas 5 3 2" xfId="313"/>
    <cellStyle name="Notas 5 3 2 10" xfId="3989"/>
    <cellStyle name="Notas 5 3 2 10 2" xfId="9481"/>
    <cellStyle name="Notas 5 3 2 11" xfId="4814"/>
    <cellStyle name="Notas 5 3 2 11 2" xfId="10211"/>
    <cellStyle name="Notas 5 3 2 12" xfId="4396"/>
    <cellStyle name="Notas 5 3 2 12 2" xfId="9859"/>
    <cellStyle name="Notas 5 3 2 13" xfId="5960"/>
    <cellStyle name="Notas 5 3 2 2" xfId="796"/>
    <cellStyle name="Notas 5 3 2 2 2" xfId="6408"/>
    <cellStyle name="Notas 5 3 2 3" xfId="1201"/>
    <cellStyle name="Notas 5 3 2 3 2" xfId="6808"/>
    <cellStyle name="Notas 5 3 2 4" xfId="1608"/>
    <cellStyle name="Notas 5 3 2 4 2" xfId="7208"/>
    <cellStyle name="Notas 5 3 2 5" xfId="2011"/>
    <cellStyle name="Notas 5 3 2 5 2" xfId="7604"/>
    <cellStyle name="Notas 5 3 2 6" xfId="2417"/>
    <cellStyle name="Notas 5 3 2 6 2" xfId="8002"/>
    <cellStyle name="Notas 5 3 2 7" xfId="2816"/>
    <cellStyle name="Notas 5 3 2 7 2" xfId="8395"/>
    <cellStyle name="Notas 5 3 2 8" xfId="4149"/>
    <cellStyle name="Notas 5 3 2 8 2" xfId="9629"/>
    <cellStyle name="Notas 5 3 2 9" xfId="4035"/>
    <cellStyle name="Notas 5 3 2 9 2" xfId="9523"/>
    <cellStyle name="Notas 5 3 3" xfId="445"/>
    <cellStyle name="Notas 5 3 3 10" xfId="4185"/>
    <cellStyle name="Notas 5 3 3 10 2" xfId="9661"/>
    <cellStyle name="Notas 5 3 3 11" xfId="5203"/>
    <cellStyle name="Notas 5 3 3 11 2" xfId="10577"/>
    <cellStyle name="Notas 5 3 3 12" xfId="5461"/>
    <cellStyle name="Notas 5 3 3 12 2" xfId="10820"/>
    <cellStyle name="Notas 5 3 3 13" xfId="6087"/>
    <cellStyle name="Notas 5 3 3 2" xfId="928"/>
    <cellStyle name="Notas 5 3 3 2 2" xfId="6540"/>
    <cellStyle name="Notas 5 3 3 3" xfId="1333"/>
    <cellStyle name="Notas 5 3 3 3 2" xfId="6940"/>
    <cellStyle name="Notas 5 3 3 4" xfId="1740"/>
    <cellStyle name="Notas 5 3 3 4 2" xfId="7340"/>
    <cellStyle name="Notas 5 3 3 5" xfId="2143"/>
    <cellStyle name="Notas 5 3 3 5 2" xfId="7736"/>
    <cellStyle name="Notas 5 3 3 6" xfId="2549"/>
    <cellStyle name="Notas 5 3 3 6 2" xfId="8133"/>
    <cellStyle name="Notas 5 3 3 7" xfId="2947"/>
    <cellStyle name="Notas 5 3 3 7 2" xfId="8526"/>
    <cellStyle name="Notas 5 3 3 8" xfId="3621"/>
    <cellStyle name="Notas 5 3 3 8 2" xfId="9129"/>
    <cellStyle name="Notas 5 3 3 9" xfId="4894"/>
    <cellStyle name="Notas 5 3 3 9 2" xfId="10288"/>
    <cellStyle name="Notas 5 3 4" xfId="660"/>
    <cellStyle name="Notas 5 3 4 2" xfId="6273"/>
    <cellStyle name="Notas 5 3 5" xfId="1065"/>
    <cellStyle name="Notas 5 3 5 2" xfId="6673"/>
    <cellStyle name="Notas 5 3 6" xfId="1472"/>
    <cellStyle name="Notas 5 3 6 2" xfId="7073"/>
    <cellStyle name="Notas 5 3 7" xfId="1876"/>
    <cellStyle name="Notas 5 3 7 2" xfId="7471"/>
    <cellStyle name="Notas 5 3 8" xfId="2281"/>
    <cellStyle name="Notas 5 3 8 2" xfId="7867"/>
    <cellStyle name="Notas 5 3 9" xfId="2684"/>
    <cellStyle name="Notas 5 3 9 2" xfId="8264"/>
    <cellStyle name="Notas 5 4" xfId="184"/>
    <cellStyle name="Notas 5 4 10" xfId="3731"/>
    <cellStyle name="Notas 5 4 10 2" xfId="9234"/>
    <cellStyle name="Notas 5 4 11" xfId="3300"/>
    <cellStyle name="Notas 5 4 11 2" xfId="8833"/>
    <cellStyle name="Notas 5 4 12" xfId="4979"/>
    <cellStyle name="Notas 5 4 12 2" xfId="10367"/>
    <cellStyle name="Notas 5 4 13" xfId="2653"/>
    <cellStyle name="Notas 5 4 13 2" xfId="8234"/>
    <cellStyle name="Notas 5 4 14" xfId="4071"/>
    <cellStyle name="Notas 5 4 14 2" xfId="9558"/>
    <cellStyle name="Notas 5 4 15" xfId="5836"/>
    <cellStyle name="Notas 5 4 2" xfId="317"/>
    <cellStyle name="Notas 5 4 2 10" xfId="5159"/>
    <cellStyle name="Notas 5 4 2 10 2" xfId="10534"/>
    <cellStyle name="Notas 5 4 2 11" xfId="5432"/>
    <cellStyle name="Notas 5 4 2 11 2" xfId="10791"/>
    <cellStyle name="Notas 5 4 2 12" xfId="5618"/>
    <cellStyle name="Notas 5 4 2 12 2" xfId="10966"/>
    <cellStyle name="Notas 5 4 2 13" xfId="5964"/>
    <cellStyle name="Notas 5 4 2 2" xfId="800"/>
    <cellStyle name="Notas 5 4 2 2 2" xfId="6412"/>
    <cellStyle name="Notas 5 4 2 3" xfId="1205"/>
    <cellStyle name="Notas 5 4 2 3 2" xfId="6812"/>
    <cellStyle name="Notas 5 4 2 4" xfId="1612"/>
    <cellStyle name="Notas 5 4 2 4 2" xfId="7212"/>
    <cellStyle name="Notas 5 4 2 5" xfId="2015"/>
    <cellStyle name="Notas 5 4 2 5 2" xfId="7608"/>
    <cellStyle name="Notas 5 4 2 6" xfId="2421"/>
    <cellStyle name="Notas 5 4 2 6 2" xfId="8006"/>
    <cellStyle name="Notas 5 4 2 7" xfId="2820"/>
    <cellStyle name="Notas 5 4 2 7 2" xfId="8399"/>
    <cellStyle name="Notas 5 4 2 8" xfId="4343"/>
    <cellStyle name="Notas 5 4 2 8 2" xfId="9810"/>
    <cellStyle name="Notas 5 4 2 9" xfId="3908"/>
    <cellStyle name="Notas 5 4 2 9 2" xfId="9403"/>
    <cellStyle name="Notas 5 4 3" xfId="449"/>
    <cellStyle name="Notas 5 4 3 10" xfId="4300"/>
    <cellStyle name="Notas 5 4 3 10 2" xfId="9767"/>
    <cellStyle name="Notas 5 4 3 11" xfId="3223"/>
    <cellStyle name="Notas 5 4 3 11 2" xfId="8760"/>
    <cellStyle name="Notas 5 4 3 12" xfId="5022"/>
    <cellStyle name="Notas 5 4 3 12 2" xfId="10407"/>
    <cellStyle name="Notas 5 4 3 13" xfId="6091"/>
    <cellStyle name="Notas 5 4 3 2" xfId="932"/>
    <cellStyle name="Notas 5 4 3 2 2" xfId="6544"/>
    <cellStyle name="Notas 5 4 3 3" xfId="1337"/>
    <cellStyle name="Notas 5 4 3 3 2" xfId="6944"/>
    <cellStyle name="Notas 5 4 3 4" xfId="1744"/>
    <cellStyle name="Notas 5 4 3 4 2" xfId="7344"/>
    <cellStyle name="Notas 5 4 3 5" xfId="2147"/>
    <cellStyle name="Notas 5 4 3 5 2" xfId="7740"/>
    <cellStyle name="Notas 5 4 3 6" xfId="2553"/>
    <cellStyle name="Notas 5 4 3 6 2" xfId="8137"/>
    <cellStyle name="Notas 5 4 3 7" xfId="2951"/>
    <cellStyle name="Notas 5 4 3 7 2" xfId="8530"/>
    <cellStyle name="Notas 5 4 3 8" xfId="3820"/>
    <cellStyle name="Notas 5 4 3 8 2" xfId="9318"/>
    <cellStyle name="Notas 5 4 3 9" xfId="3440"/>
    <cellStyle name="Notas 5 4 3 9 2" xfId="8961"/>
    <cellStyle name="Notas 5 4 4" xfId="667"/>
    <cellStyle name="Notas 5 4 4 2" xfId="6280"/>
    <cellStyle name="Notas 5 4 5" xfId="1072"/>
    <cellStyle name="Notas 5 4 5 2" xfId="6680"/>
    <cellStyle name="Notas 5 4 6" xfId="1479"/>
    <cellStyle name="Notas 5 4 6 2" xfId="7080"/>
    <cellStyle name="Notas 5 4 7" xfId="1883"/>
    <cellStyle name="Notas 5 4 7 2" xfId="7478"/>
    <cellStyle name="Notas 5 4 8" xfId="2288"/>
    <cellStyle name="Notas 5 4 8 2" xfId="7874"/>
    <cellStyle name="Notas 5 4 9" xfId="2690"/>
    <cellStyle name="Notas 5 4 9 2" xfId="8270"/>
    <cellStyle name="Notas 5 5" xfId="268"/>
    <cellStyle name="Notas 5 5 10" xfId="4704"/>
    <cellStyle name="Notas 5 5 10 2" xfId="10103"/>
    <cellStyle name="Notas 5 5 11" xfId="3307"/>
    <cellStyle name="Notas 5 5 11 2" xfId="8838"/>
    <cellStyle name="Notas 5 5 12" xfId="5247"/>
    <cellStyle name="Notas 5 5 12 2" xfId="10619"/>
    <cellStyle name="Notas 5 5 13" xfId="5916"/>
    <cellStyle name="Notas 5 5 2" xfId="751"/>
    <cellStyle name="Notas 5 5 2 2" xfId="6364"/>
    <cellStyle name="Notas 5 5 3" xfId="1156"/>
    <cellStyle name="Notas 5 5 3 2" xfId="6764"/>
    <cellStyle name="Notas 5 5 4" xfId="1563"/>
    <cellStyle name="Notas 5 5 4 2" xfId="7164"/>
    <cellStyle name="Notas 5 5 5" xfId="1966"/>
    <cellStyle name="Notas 5 5 5 2" xfId="7560"/>
    <cellStyle name="Notas 5 5 6" xfId="2372"/>
    <cellStyle name="Notas 5 5 6 2" xfId="7958"/>
    <cellStyle name="Notas 5 5 7" xfId="2771"/>
    <cellStyle name="Notas 5 5 7 2" xfId="8351"/>
    <cellStyle name="Notas 5 5 8" xfId="4157"/>
    <cellStyle name="Notas 5 5 8 2" xfId="9636"/>
    <cellStyle name="Notas 5 5 9" xfId="4150"/>
    <cellStyle name="Notas 5 5 9 2" xfId="9630"/>
    <cellStyle name="Notas 5 6" xfId="400"/>
    <cellStyle name="Notas 5 6 10" xfId="4393"/>
    <cellStyle name="Notas 5 6 10 2" xfId="9856"/>
    <cellStyle name="Notas 5 6 11" xfId="4822"/>
    <cellStyle name="Notas 5 6 11 2" xfId="10219"/>
    <cellStyle name="Notas 5 6 12" xfId="3608"/>
    <cellStyle name="Notas 5 6 12 2" xfId="9117"/>
    <cellStyle name="Notas 5 6 13" xfId="6043"/>
    <cellStyle name="Notas 5 6 2" xfId="883"/>
    <cellStyle name="Notas 5 6 2 2" xfId="6495"/>
    <cellStyle name="Notas 5 6 3" xfId="1288"/>
    <cellStyle name="Notas 5 6 3 2" xfId="6895"/>
    <cellStyle name="Notas 5 6 4" xfId="1695"/>
    <cellStyle name="Notas 5 6 4 2" xfId="7295"/>
    <cellStyle name="Notas 5 6 5" xfId="2098"/>
    <cellStyle name="Notas 5 6 5 2" xfId="7691"/>
    <cellStyle name="Notas 5 6 6" xfId="2504"/>
    <cellStyle name="Notas 5 6 6 2" xfId="8088"/>
    <cellStyle name="Notas 5 6 7" xfId="2902"/>
    <cellStyle name="Notas 5 6 7 2" xfId="8481"/>
    <cellStyle name="Notas 5 6 8" xfId="3645"/>
    <cellStyle name="Notas 5 6 8 2" xfId="9152"/>
    <cellStyle name="Notas 5 6 9" xfId="4915"/>
    <cellStyle name="Notas 5 6 9 2" xfId="10308"/>
    <cellStyle name="Notas 5 7" xfId="602"/>
    <cellStyle name="Notas 5 7 2" xfId="6216"/>
    <cellStyle name="Notas 5 8" xfId="1007"/>
    <cellStyle name="Notas 5 8 2" xfId="6616"/>
    <cellStyle name="Notas 5 9" xfId="1414"/>
    <cellStyle name="Notas 5 9 2" xfId="7016"/>
    <cellStyle name="Porcentaje 2" xfId="11050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colors>
    <mruColors>
      <color rgb="FFC00000"/>
      <color rgb="FFD80000"/>
      <color rgb="FFCC0000"/>
      <color rgb="FFFF99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</xdr:row>
          <xdr:rowOff>190500</xdr:rowOff>
        </xdr:from>
        <xdr:to>
          <xdr:col>2</xdr:col>
          <xdr:colOff>571500</xdr:colOff>
          <xdr:row>6</xdr:row>
          <xdr:rowOff>171450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AH437"/>
  <sheetViews>
    <sheetView showGridLines="0" tabSelected="1" zoomScale="80" zoomScaleNormal="80" zoomScaleSheetLayoutView="80" zoomScalePageLayoutView="50" workbookViewId="0">
      <selection activeCell="CN5" sqref="CN5"/>
    </sheetView>
  </sheetViews>
  <sheetFormatPr baseColWidth="10" defaultRowHeight="20.100000000000001" customHeight="1" x14ac:dyDescent="0.25"/>
  <cols>
    <col min="1" max="1" width="11.42578125" style="205"/>
    <col min="2" max="2" width="6.140625" style="78" customWidth="1"/>
    <col min="3" max="3" width="52.5703125" style="79" customWidth="1"/>
    <col min="4" max="15" width="8.42578125" style="10" hidden="1" customWidth="1"/>
    <col min="16" max="16" width="9.85546875" style="44" hidden="1" customWidth="1"/>
    <col min="17" max="28" width="8.42578125" style="17" hidden="1" customWidth="1"/>
    <col min="29" max="29" width="9.85546875" style="36" hidden="1" customWidth="1"/>
    <col min="30" max="30" width="8.42578125" style="36" hidden="1" customWidth="1"/>
    <col min="31" max="41" width="8.42578125" style="10" hidden="1" customWidth="1"/>
    <col min="42" max="42" width="11.5703125" style="10" hidden="1" customWidth="1"/>
    <col min="43" max="43" width="8.7109375" style="10" hidden="1" customWidth="1"/>
    <col min="44" max="44" width="9.85546875" style="10" hidden="1" customWidth="1"/>
    <col min="45" max="55" width="8.7109375" style="10" hidden="1" customWidth="1"/>
    <col min="56" max="58" width="12.28515625" style="10" hidden="1" customWidth="1"/>
    <col min="59" max="65" width="10.5703125" style="10" hidden="1" customWidth="1"/>
    <col min="66" max="66" width="13.28515625" style="10" hidden="1" customWidth="1"/>
    <col min="67" max="78" width="11.140625" style="10" hidden="1" customWidth="1"/>
    <col min="79" max="79" width="13.5703125" style="10" hidden="1" customWidth="1"/>
    <col min="80" max="82" width="11.140625" style="10" customWidth="1"/>
    <col min="83" max="83" width="11.7109375" style="10" bestFit="1" customWidth="1"/>
    <col min="84" max="88" width="11.7109375" style="10" customWidth="1"/>
    <col min="89" max="91" width="11" style="10" customWidth="1"/>
    <col min="92" max="92" width="12.28515625" style="10" customWidth="1"/>
    <col min="93" max="104" width="11" style="10" customWidth="1"/>
    <col min="105" max="105" width="13" style="10" customWidth="1"/>
    <col min="106" max="108" width="11" style="10" customWidth="1"/>
    <col min="109" max="109" width="13" style="10" customWidth="1"/>
    <col min="110" max="110" width="13.28515625" style="10" customWidth="1"/>
    <col min="111" max="111" width="12.7109375" style="10" bestFit="1" customWidth="1"/>
    <col min="112" max="112" width="9.42578125" style="10" customWidth="1"/>
    <col min="113" max="113" width="11.42578125" style="231"/>
    <col min="114" max="115" width="11.5703125" style="231" bestFit="1" customWidth="1"/>
    <col min="116" max="116" width="12.5703125" style="231" bestFit="1" customWidth="1"/>
    <col min="117" max="117" width="11.42578125" style="231"/>
    <col min="118" max="118" width="11.42578125" style="206"/>
    <col min="119" max="120" width="11.42578125" style="216"/>
    <col min="121" max="135" width="11.42578125" style="206"/>
    <col min="136" max="16384" width="11.42578125" style="10"/>
  </cols>
  <sheetData>
    <row r="1" spans="1:135 3414:3414" ht="20.100000000000001" customHeight="1" x14ac:dyDescent="0.25">
      <c r="A1" s="533"/>
      <c r="B1" s="534"/>
      <c r="C1" s="213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535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  <c r="CP1" s="202"/>
      <c r="CQ1" s="202"/>
      <c r="CR1" s="202"/>
      <c r="CS1" s="202"/>
      <c r="CT1" s="202"/>
      <c r="CU1" s="202"/>
      <c r="CV1" s="202"/>
      <c r="CW1" s="202"/>
      <c r="CX1" s="202"/>
      <c r="CY1" s="202"/>
      <c r="CZ1" s="202"/>
      <c r="DA1" s="202"/>
      <c r="DB1" s="202"/>
      <c r="DC1" s="202"/>
      <c r="DD1" s="202"/>
      <c r="DE1" s="202"/>
      <c r="DF1" s="202"/>
      <c r="DG1" s="202"/>
      <c r="DH1" s="202"/>
    </row>
    <row r="2" spans="1:135 3414:3414" ht="20.100000000000001" customHeight="1" x14ac:dyDescent="0.25">
      <c r="A2" s="533"/>
      <c r="B2" s="534"/>
      <c r="C2" s="213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535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>
        <v>23</v>
      </c>
      <c r="AQ2" s="202">
        <v>24</v>
      </c>
      <c r="AR2" s="202">
        <v>25</v>
      </c>
      <c r="AS2" s="202">
        <v>26</v>
      </c>
      <c r="AT2" s="202">
        <v>27</v>
      </c>
      <c r="AU2" s="202">
        <v>28</v>
      </c>
      <c r="AV2" s="202">
        <v>29</v>
      </c>
      <c r="AW2" s="202">
        <v>30</v>
      </c>
      <c r="AX2" s="202">
        <v>31</v>
      </c>
      <c r="AY2" s="202">
        <v>32</v>
      </c>
      <c r="AZ2" s="202">
        <v>33</v>
      </c>
      <c r="BA2" s="202">
        <v>34</v>
      </c>
      <c r="BB2" s="202">
        <v>36</v>
      </c>
      <c r="BC2" s="202">
        <v>37</v>
      </c>
      <c r="BD2" s="202">
        <v>38</v>
      </c>
      <c r="BE2" s="202">
        <v>39</v>
      </c>
      <c r="BF2" s="202">
        <v>40</v>
      </c>
      <c r="BG2" s="202">
        <v>41</v>
      </c>
      <c r="BH2" s="202">
        <v>42</v>
      </c>
      <c r="BI2" s="202">
        <v>43</v>
      </c>
      <c r="BJ2" s="202">
        <v>44</v>
      </c>
      <c r="BK2" s="202">
        <v>45</v>
      </c>
      <c r="BL2" s="202">
        <v>46</v>
      </c>
      <c r="BM2" s="202">
        <v>47</v>
      </c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2"/>
      <c r="CX2" s="202"/>
      <c r="CY2" s="202"/>
      <c r="CZ2" s="202"/>
      <c r="DA2" s="202"/>
      <c r="DB2" s="202"/>
      <c r="DC2" s="202"/>
      <c r="DD2" s="202"/>
      <c r="DE2" s="202"/>
      <c r="DF2" s="202"/>
      <c r="DG2" s="202"/>
      <c r="DH2" s="202"/>
    </row>
    <row r="3" spans="1:135 3414:3414" ht="15.75" customHeight="1" x14ac:dyDescent="0.25">
      <c r="A3" s="536"/>
      <c r="B3" s="1"/>
      <c r="C3" s="2" t="s">
        <v>68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5"/>
      <c r="R3" s="5"/>
      <c r="S3" s="5"/>
      <c r="T3" s="5"/>
      <c r="U3" s="5"/>
      <c r="V3" s="5"/>
      <c r="W3" s="6"/>
      <c r="X3" s="5"/>
      <c r="Y3" s="7"/>
      <c r="Z3" s="5"/>
      <c r="AA3" s="5"/>
      <c r="AB3" s="8"/>
      <c r="AC3" s="9"/>
      <c r="AD3" s="9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</row>
    <row r="4" spans="1:135 3414:3414" ht="18.75" x14ac:dyDescent="0.3">
      <c r="A4" s="536"/>
      <c r="B4" s="11"/>
      <c r="C4" s="12" t="s">
        <v>107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81"/>
      <c r="AF4" s="292"/>
      <c r="AG4" s="293"/>
      <c r="AH4" s="294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1"/>
      <c r="BT4" s="291"/>
      <c r="BU4" s="291"/>
      <c r="BV4" s="291"/>
      <c r="BW4" s="291"/>
      <c r="BX4" s="291"/>
      <c r="BY4" s="291"/>
      <c r="BZ4" s="291"/>
      <c r="CA4" s="291"/>
      <c r="CB4" s="291"/>
      <c r="CC4" s="291"/>
      <c r="CD4" s="291"/>
      <c r="CE4" s="291"/>
      <c r="CF4" s="291"/>
      <c r="CG4" s="291"/>
      <c r="CH4" s="291"/>
      <c r="CI4" s="291"/>
      <c r="CJ4" s="291"/>
      <c r="CK4" s="291"/>
      <c r="CL4" s="291"/>
      <c r="CM4" s="291"/>
      <c r="CN4" s="291"/>
      <c r="CO4" s="291"/>
      <c r="CP4" s="291"/>
      <c r="CQ4" s="291"/>
      <c r="CR4" s="291"/>
      <c r="CS4" s="291"/>
      <c r="CT4" s="291"/>
      <c r="CU4" s="291"/>
      <c r="CV4" s="291"/>
      <c r="CW4" s="291"/>
      <c r="CX4" s="291"/>
      <c r="CY4" s="291"/>
      <c r="CZ4" s="291"/>
      <c r="DA4" s="291"/>
      <c r="DB4" s="291"/>
      <c r="DC4" s="291"/>
      <c r="DD4" s="291"/>
      <c r="DE4" s="291"/>
      <c r="DF4" s="291"/>
      <c r="DG4" s="291"/>
      <c r="DH4" s="81"/>
    </row>
    <row r="5" spans="1:135 3414:3414" ht="18.75" x14ac:dyDescent="0.3">
      <c r="A5" s="536"/>
      <c r="B5" s="11"/>
      <c r="C5" s="12" t="s">
        <v>108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9"/>
      <c r="AD5" s="9"/>
      <c r="AE5" s="81"/>
      <c r="AF5" s="292"/>
      <c r="AG5" s="293"/>
      <c r="AH5" s="294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291"/>
      <c r="BL5" s="291"/>
      <c r="BM5" s="291"/>
      <c r="BN5" s="291"/>
      <c r="BO5" s="291"/>
      <c r="BP5" s="291"/>
      <c r="BQ5" s="291"/>
      <c r="BR5" s="291"/>
      <c r="BS5" s="291"/>
      <c r="BT5" s="291"/>
      <c r="BU5" s="291"/>
      <c r="BV5" s="291"/>
      <c r="BW5" s="291"/>
      <c r="BX5" s="291"/>
      <c r="BY5" s="291"/>
      <c r="BZ5" s="291"/>
      <c r="CA5" s="291"/>
      <c r="CB5" s="291"/>
      <c r="CC5" s="291"/>
      <c r="CD5" s="291"/>
      <c r="CE5" s="291"/>
      <c r="CF5" s="291"/>
      <c r="CG5" s="291"/>
      <c r="CH5" s="291"/>
      <c r="CI5" s="291"/>
      <c r="CJ5" s="291"/>
      <c r="CK5" s="291"/>
      <c r="CL5" s="291"/>
      <c r="CM5" s="291"/>
      <c r="CN5" s="291"/>
      <c r="CO5" s="291"/>
      <c r="CP5" s="291"/>
      <c r="CQ5" s="291"/>
      <c r="CR5" s="291"/>
      <c r="CS5" s="291"/>
      <c r="CT5" s="291"/>
      <c r="CU5" s="291"/>
      <c r="CV5" s="291"/>
      <c r="CW5" s="291"/>
      <c r="CX5" s="291"/>
      <c r="CY5" s="291"/>
      <c r="CZ5" s="291"/>
      <c r="DA5" s="291"/>
      <c r="DB5" s="291"/>
      <c r="DC5" s="291"/>
      <c r="DD5" s="291"/>
      <c r="DE5" s="291"/>
      <c r="DF5" s="291"/>
      <c r="DG5" s="291"/>
      <c r="DH5" s="81"/>
    </row>
    <row r="6" spans="1:135 3414:3414" ht="18.75" x14ac:dyDescent="0.3">
      <c r="A6" s="536"/>
      <c r="B6" s="11"/>
      <c r="C6" s="1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81"/>
      <c r="AF6" s="292"/>
      <c r="AG6" s="293"/>
      <c r="AH6" s="294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1"/>
      <c r="BW6" s="291"/>
      <c r="BX6" s="291"/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1"/>
      <c r="CL6" s="291"/>
      <c r="CM6" s="291"/>
      <c r="CN6" s="291"/>
      <c r="CO6" s="291"/>
      <c r="CP6" s="291"/>
      <c r="CQ6" s="291"/>
      <c r="CR6" s="291"/>
      <c r="CS6" s="291"/>
      <c r="CT6" s="291"/>
      <c r="CU6" s="291"/>
      <c r="CV6" s="291"/>
      <c r="CW6" s="291"/>
      <c r="CX6" s="291"/>
      <c r="CY6" s="291"/>
      <c r="CZ6" s="291"/>
      <c r="DA6" s="291"/>
      <c r="DB6" s="291"/>
      <c r="DC6" s="291"/>
      <c r="DD6" s="291"/>
      <c r="DE6" s="291"/>
      <c r="DF6" s="291"/>
      <c r="DG6" s="291"/>
      <c r="DH6" s="81"/>
    </row>
    <row r="7" spans="1:135 3414:3414" ht="20.100000000000001" customHeight="1" x14ac:dyDescent="0.3">
      <c r="A7" s="536"/>
      <c r="B7" s="11"/>
      <c r="C7" s="1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81"/>
      <c r="AF7" s="292"/>
      <c r="AG7" s="295"/>
      <c r="AH7" s="295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291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81"/>
    </row>
    <row r="8" spans="1:135 3414:3414" ht="30.75" customHeight="1" thickBot="1" x14ac:dyDescent="0.4">
      <c r="A8" s="536"/>
      <c r="B8" s="260" t="s">
        <v>0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0"/>
      <c r="AD8" s="260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</row>
    <row r="9" spans="1:135 3414:3414" ht="29.25" customHeight="1" x14ac:dyDescent="0.2">
      <c r="A9" s="536"/>
      <c r="B9" s="637" t="s">
        <v>1</v>
      </c>
      <c r="C9" s="638"/>
      <c r="D9" s="637">
        <v>2009</v>
      </c>
      <c r="E9" s="653"/>
      <c r="F9" s="653"/>
      <c r="G9" s="653"/>
      <c r="H9" s="653"/>
      <c r="I9" s="653"/>
      <c r="J9" s="653"/>
      <c r="K9" s="653"/>
      <c r="L9" s="653"/>
      <c r="M9" s="653"/>
      <c r="N9" s="653"/>
      <c r="O9" s="638"/>
      <c r="P9" s="647" t="s">
        <v>69</v>
      </c>
      <c r="Q9" s="613">
        <v>2010</v>
      </c>
      <c r="R9" s="614"/>
      <c r="S9" s="614"/>
      <c r="T9" s="614"/>
      <c r="U9" s="614"/>
      <c r="V9" s="614"/>
      <c r="W9" s="614"/>
      <c r="X9" s="614"/>
      <c r="Y9" s="614"/>
      <c r="Z9" s="614"/>
      <c r="AA9" s="614"/>
      <c r="AB9" s="615"/>
      <c r="AC9" s="657" t="s">
        <v>70</v>
      </c>
      <c r="AD9" s="613">
        <v>2011</v>
      </c>
      <c r="AE9" s="614"/>
      <c r="AF9" s="614"/>
      <c r="AG9" s="614"/>
      <c r="AH9" s="614"/>
      <c r="AI9" s="614"/>
      <c r="AJ9" s="614"/>
      <c r="AK9" s="614"/>
      <c r="AL9" s="614"/>
      <c r="AM9" s="614"/>
      <c r="AN9" s="614"/>
      <c r="AO9" s="615"/>
      <c r="AP9" s="613">
        <v>2012</v>
      </c>
      <c r="AQ9" s="614"/>
      <c r="AR9" s="614"/>
      <c r="AS9" s="614"/>
      <c r="AT9" s="614"/>
      <c r="AU9" s="614"/>
      <c r="AV9" s="614"/>
      <c r="AW9" s="614"/>
      <c r="AX9" s="614"/>
      <c r="AY9" s="614"/>
      <c r="AZ9" s="614"/>
      <c r="BA9" s="615"/>
      <c r="BB9" s="613">
        <v>2013</v>
      </c>
      <c r="BC9" s="614"/>
      <c r="BD9" s="614"/>
      <c r="BE9" s="614"/>
      <c r="BF9" s="614"/>
      <c r="BG9" s="614"/>
      <c r="BH9" s="614"/>
      <c r="BI9" s="614"/>
      <c r="BJ9" s="614"/>
      <c r="BK9" s="614"/>
      <c r="BL9" s="614"/>
      <c r="BM9" s="614"/>
      <c r="BN9" s="622" t="s">
        <v>168</v>
      </c>
      <c r="BO9" s="613">
        <v>2014</v>
      </c>
      <c r="BP9" s="614"/>
      <c r="BQ9" s="614"/>
      <c r="BR9" s="614"/>
      <c r="BS9" s="614"/>
      <c r="BT9" s="614"/>
      <c r="BU9" s="614"/>
      <c r="BV9" s="614"/>
      <c r="BW9" s="614"/>
      <c r="BX9" s="614"/>
      <c r="BY9" s="614"/>
      <c r="BZ9" s="615"/>
      <c r="CA9" s="551"/>
      <c r="CB9" s="613">
        <v>2015</v>
      </c>
      <c r="CC9" s="614"/>
      <c r="CD9" s="614"/>
      <c r="CE9" s="614"/>
      <c r="CF9" s="614"/>
      <c r="CG9" s="614"/>
      <c r="CH9" s="614"/>
      <c r="CI9" s="614"/>
      <c r="CJ9" s="614"/>
      <c r="CK9" s="614"/>
      <c r="CL9" s="614"/>
      <c r="CM9" s="615"/>
      <c r="CN9" s="625"/>
      <c r="CO9" s="613">
        <v>2016</v>
      </c>
      <c r="CP9" s="614"/>
      <c r="CQ9" s="614"/>
      <c r="CR9" s="614"/>
      <c r="CS9" s="614"/>
      <c r="CT9" s="614"/>
      <c r="CU9" s="614"/>
      <c r="CV9" s="614"/>
      <c r="CW9" s="614"/>
      <c r="CX9" s="614"/>
      <c r="CY9" s="614"/>
      <c r="CZ9" s="614"/>
      <c r="DA9" s="604"/>
      <c r="DB9" s="613">
        <v>2017</v>
      </c>
      <c r="DC9" s="614"/>
      <c r="DD9" s="615"/>
      <c r="DE9" s="610" t="s">
        <v>80</v>
      </c>
      <c r="DF9" s="611"/>
      <c r="DG9" s="612"/>
      <c r="DH9" s="157" t="s">
        <v>81</v>
      </c>
    </row>
    <row r="10" spans="1:135 3414:3414" ht="18.75" customHeight="1" thickBot="1" x14ac:dyDescent="0.25">
      <c r="A10" s="536"/>
      <c r="B10" s="639"/>
      <c r="C10" s="640"/>
      <c r="D10" s="639"/>
      <c r="E10" s="654"/>
      <c r="F10" s="654"/>
      <c r="G10" s="654"/>
      <c r="H10" s="654"/>
      <c r="I10" s="654"/>
      <c r="J10" s="654"/>
      <c r="K10" s="654"/>
      <c r="L10" s="654"/>
      <c r="M10" s="654"/>
      <c r="N10" s="654"/>
      <c r="O10" s="640"/>
      <c r="P10" s="648"/>
      <c r="Q10" s="616"/>
      <c r="R10" s="617"/>
      <c r="S10" s="617"/>
      <c r="T10" s="617"/>
      <c r="U10" s="617"/>
      <c r="V10" s="617"/>
      <c r="W10" s="617"/>
      <c r="X10" s="617"/>
      <c r="Y10" s="617"/>
      <c r="Z10" s="617"/>
      <c r="AA10" s="617"/>
      <c r="AB10" s="618"/>
      <c r="AC10" s="658"/>
      <c r="AD10" s="616"/>
      <c r="AE10" s="617"/>
      <c r="AF10" s="617"/>
      <c r="AG10" s="617"/>
      <c r="AH10" s="617"/>
      <c r="AI10" s="617"/>
      <c r="AJ10" s="617"/>
      <c r="AK10" s="617"/>
      <c r="AL10" s="617"/>
      <c r="AM10" s="617"/>
      <c r="AN10" s="617"/>
      <c r="AO10" s="618"/>
      <c r="AP10" s="616"/>
      <c r="AQ10" s="617"/>
      <c r="AR10" s="617"/>
      <c r="AS10" s="617"/>
      <c r="AT10" s="617"/>
      <c r="AU10" s="617"/>
      <c r="AV10" s="617"/>
      <c r="AW10" s="617"/>
      <c r="AX10" s="617"/>
      <c r="AY10" s="617"/>
      <c r="AZ10" s="617"/>
      <c r="BA10" s="618"/>
      <c r="BB10" s="616"/>
      <c r="BC10" s="617"/>
      <c r="BD10" s="617"/>
      <c r="BE10" s="617"/>
      <c r="BF10" s="617"/>
      <c r="BG10" s="617"/>
      <c r="BH10" s="617"/>
      <c r="BI10" s="617"/>
      <c r="BJ10" s="617"/>
      <c r="BK10" s="617"/>
      <c r="BL10" s="617"/>
      <c r="BM10" s="617"/>
      <c r="BN10" s="623"/>
      <c r="BO10" s="616"/>
      <c r="BP10" s="617"/>
      <c r="BQ10" s="617"/>
      <c r="BR10" s="617"/>
      <c r="BS10" s="617"/>
      <c r="BT10" s="617"/>
      <c r="BU10" s="617"/>
      <c r="BV10" s="617"/>
      <c r="BW10" s="617"/>
      <c r="BX10" s="617"/>
      <c r="BY10" s="617"/>
      <c r="BZ10" s="618"/>
      <c r="CA10" s="552"/>
      <c r="CB10" s="616"/>
      <c r="CC10" s="617"/>
      <c r="CD10" s="617"/>
      <c r="CE10" s="617"/>
      <c r="CF10" s="617"/>
      <c r="CG10" s="617"/>
      <c r="CH10" s="617"/>
      <c r="CI10" s="617"/>
      <c r="CJ10" s="617"/>
      <c r="CK10" s="617"/>
      <c r="CL10" s="617"/>
      <c r="CM10" s="618"/>
      <c r="CN10" s="626"/>
      <c r="CO10" s="616"/>
      <c r="CP10" s="617"/>
      <c r="CQ10" s="617"/>
      <c r="CR10" s="617"/>
      <c r="CS10" s="617"/>
      <c r="CT10" s="617"/>
      <c r="CU10" s="617"/>
      <c r="CV10" s="617"/>
      <c r="CW10" s="617"/>
      <c r="CX10" s="617"/>
      <c r="CY10" s="617"/>
      <c r="CZ10" s="617"/>
      <c r="DA10" s="605"/>
      <c r="DB10" s="616"/>
      <c r="DC10" s="617"/>
      <c r="DD10" s="618"/>
      <c r="DE10" s="619" t="s">
        <v>227</v>
      </c>
      <c r="DF10" s="620"/>
      <c r="DG10" s="621"/>
      <c r="DH10" s="627" t="s">
        <v>219</v>
      </c>
    </row>
    <row r="11" spans="1:135 3414:3414" s="17" customFormat="1" ht="21" customHeight="1" thickBot="1" x14ac:dyDescent="0.3">
      <c r="A11" s="536"/>
      <c r="B11" s="641"/>
      <c r="C11" s="642"/>
      <c r="D11" s="14" t="s">
        <v>2</v>
      </c>
      <c r="E11" s="15" t="s">
        <v>3</v>
      </c>
      <c r="F11" s="15" t="s">
        <v>4</v>
      </c>
      <c r="G11" s="15" t="s">
        <v>5</v>
      </c>
      <c r="H11" s="15" t="s">
        <v>6</v>
      </c>
      <c r="I11" s="15" t="s">
        <v>7</v>
      </c>
      <c r="J11" s="15" t="s">
        <v>43</v>
      </c>
      <c r="K11" s="15" t="s">
        <v>44</v>
      </c>
      <c r="L11" s="15" t="s">
        <v>45</v>
      </c>
      <c r="M11" s="15" t="s">
        <v>65</v>
      </c>
      <c r="N11" s="15" t="s">
        <v>66</v>
      </c>
      <c r="O11" s="15" t="s">
        <v>67</v>
      </c>
      <c r="P11" s="649"/>
      <c r="Q11" s="14" t="s">
        <v>2</v>
      </c>
      <c r="R11" s="15" t="s">
        <v>3</v>
      </c>
      <c r="S11" s="15" t="s">
        <v>4</v>
      </c>
      <c r="T11" s="15" t="s">
        <v>5</v>
      </c>
      <c r="U11" s="15" t="s">
        <v>6</v>
      </c>
      <c r="V11" s="15" t="s">
        <v>7</v>
      </c>
      <c r="W11" s="15" t="s">
        <v>43</v>
      </c>
      <c r="X11" s="15" t="s">
        <v>44</v>
      </c>
      <c r="Y11" s="15" t="s">
        <v>45</v>
      </c>
      <c r="Z11" s="15" t="s">
        <v>65</v>
      </c>
      <c r="AA11" s="15" t="s">
        <v>66</v>
      </c>
      <c r="AB11" s="16" t="s">
        <v>67</v>
      </c>
      <c r="AC11" s="659"/>
      <c r="AD11" s="14" t="s">
        <v>2</v>
      </c>
      <c r="AE11" s="15" t="s">
        <v>3</v>
      </c>
      <c r="AF11" s="15" t="s">
        <v>4</v>
      </c>
      <c r="AG11" s="15" t="s">
        <v>5</v>
      </c>
      <c r="AH11" s="15" t="s">
        <v>6</v>
      </c>
      <c r="AI11" s="15" t="s">
        <v>7</v>
      </c>
      <c r="AJ11" s="15" t="s">
        <v>43</v>
      </c>
      <c r="AK11" s="15" t="s">
        <v>44</v>
      </c>
      <c r="AL11" s="15" t="s">
        <v>45</v>
      </c>
      <c r="AM11" s="15" t="s">
        <v>65</v>
      </c>
      <c r="AN11" s="15" t="s">
        <v>66</v>
      </c>
      <c r="AO11" s="15" t="s">
        <v>67</v>
      </c>
      <c r="AP11" s="14" t="s">
        <v>2</v>
      </c>
      <c r="AQ11" s="15" t="s">
        <v>3</v>
      </c>
      <c r="AR11" s="15" t="s">
        <v>4</v>
      </c>
      <c r="AS11" s="15" t="s">
        <v>5</v>
      </c>
      <c r="AT11" s="15" t="s">
        <v>6</v>
      </c>
      <c r="AU11" s="15" t="s">
        <v>7</v>
      </c>
      <c r="AV11" s="15" t="s">
        <v>43</v>
      </c>
      <c r="AW11" s="15" t="s">
        <v>44</v>
      </c>
      <c r="AX11" s="15" t="s">
        <v>45</v>
      </c>
      <c r="AY11" s="15" t="s">
        <v>65</v>
      </c>
      <c r="AZ11" s="15" t="s">
        <v>66</v>
      </c>
      <c r="BA11" s="16" t="s">
        <v>67</v>
      </c>
      <c r="BB11" s="15" t="s">
        <v>2</v>
      </c>
      <c r="BC11" s="15" t="s">
        <v>3</v>
      </c>
      <c r="BD11" s="15" t="s">
        <v>4</v>
      </c>
      <c r="BE11" s="15" t="s">
        <v>5</v>
      </c>
      <c r="BF11" s="15" t="s">
        <v>6</v>
      </c>
      <c r="BG11" s="15" t="s">
        <v>7</v>
      </c>
      <c r="BH11" s="15" t="s">
        <v>43</v>
      </c>
      <c r="BI11" s="15" t="s">
        <v>44</v>
      </c>
      <c r="BJ11" s="15" t="s">
        <v>45</v>
      </c>
      <c r="BK11" s="15" t="s">
        <v>65</v>
      </c>
      <c r="BL11" s="15" t="s">
        <v>66</v>
      </c>
      <c r="BM11" s="15" t="s">
        <v>67</v>
      </c>
      <c r="BN11" s="624"/>
      <c r="BO11" s="14" t="s">
        <v>2</v>
      </c>
      <c r="BP11" s="15" t="s">
        <v>3</v>
      </c>
      <c r="BQ11" s="15" t="s">
        <v>4</v>
      </c>
      <c r="BR11" s="15" t="s">
        <v>5</v>
      </c>
      <c r="BS11" s="15" t="s">
        <v>6</v>
      </c>
      <c r="BT11" s="15" t="s">
        <v>7</v>
      </c>
      <c r="BU11" s="15" t="s">
        <v>43</v>
      </c>
      <c r="BV11" s="15" t="s">
        <v>44</v>
      </c>
      <c r="BW11" s="15" t="s">
        <v>45</v>
      </c>
      <c r="BX11" s="15" t="s">
        <v>65</v>
      </c>
      <c r="BY11" s="15" t="s">
        <v>66</v>
      </c>
      <c r="BZ11" s="16" t="s">
        <v>67</v>
      </c>
      <c r="CA11" s="15" t="s">
        <v>200</v>
      </c>
      <c r="CB11" s="14" t="s">
        <v>2</v>
      </c>
      <c r="CC11" s="15" t="s">
        <v>3</v>
      </c>
      <c r="CD11" s="15" t="s">
        <v>4</v>
      </c>
      <c r="CE11" s="15" t="s">
        <v>5</v>
      </c>
      <c r="CF11" s="15" t="s">
        <v>6</v>
      </c>
      <c r="CG11" s="15" t="s">
        <v>7</v>
      </c>
      <c r="CH11" s="15" t="s">
        <v>43</v>
      </c>
      <c r="CI11" s="15" t="s">
        <v>44</v>
      </c>
      <c r="CJ11" s="15" t="s">
        <v>45</v>
      </c>
      <c r="CK11" s="15" t="s">
        <v>65</v>
      </c>
      <c r="CL11" s="15" t="s">
        <v>66</v>
      </c>
      <c r="CM11" s="16" t="s">
        <v>67</v>
      </c>
      <c r="CN11" s="15" t="s">
        <v>220</v>
      </c>
      <c r="CO11" s="14" t="s">
        <v>2</v>
      </c>
      <c r="CP11" s="15" t="s">
        <v>3</v>
      </c>
      <c r="CQ11" s="15" t="s">
        <v>4</v>
      </c>
      <c r="CR11" s="15" t="s">
        <v>5</v>
      </c>
      <c r="CS11" s="15" t="s">
        <v>6</v>
      </c>
      <c r="CT11" s="15" t="s">
        <v>7</v>
      </c>
      <c r="CU11" s="15" t="s">
        <v>43</v>
      </c>
      <c r="CV11" s="15" t="s">
        <v>44</v>
      </c>
      <c r="CW11" s="15" t="s">
        <v>45</v>
      </c>
      <c r="CX11" s="15" t="s">
        <v>65</v>
      </c>
      <c r="CY11" s="15" t="s">
        <v>66</v>
      </c>
      <c r="CZ11" s="15" t="s">
        <v>67</v>
      </c>
      <c r="DA11" s="606" t="s">
        <v>226</v>
      </c>
      <c r="DB11" s="14" t="s">
        <v>2</v>
      </c>
      <c r="DC11" s="15" t="s">
        <v>3</v>
      </c>
      <c r="DD11" s="16" t="s">
        <v>4</v>
      </c>
      <c r="DE11" s="459">
        <v>2015</v>
      </c>
      <c r="DF11" s="349">
        <v>2016</v>
      </c>
      <c r="DG11" s="349">
        <v>2017</v>
      </c>
      <c r="DH11" s="628"/>
      <c r="DI11" s="232"/>
      <c r="DJ11" s="232"/>
      <c r="DK11" s="232"/>
      <c r="DL11" s="232"/>
      <c r="DM11" s="232"/>
      <c r="DN11" s="207"/>
      <c r="DO11" s="217"/>
      <c r="DP11" s="21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</row>
    <row r="12" spans="1:135 3414:3414" s="18" customFormat="1" ht="20.100000000000001" customHeight="1" thickBot="1" x14ac:dyDescent="0.3">
      <c r="A12" s="537"/>
      <c r="B12" s="334" t="s">
        <v>221</v>
      </c>
      <c r="C12" s="334"/>
      <c r="D12" s="334"/>
      <c r="E12" s="334"/>
      <c r="F12" s="334"/>
      <c r="G12" s="335"/>
      <c r="H12" s="335"/>
      <c r="I12" s="335"/>
      <c r="J12" s="335"/>
      <c r="K12" s="335"/>
      <c r="L12" s="335"/>
      <c r="M12" s="335"/>
      <c r="N12" s="335"/>
      <c r="O12" s="335"/>
      <c r="P12" s="336"/>
      <c r="Q12" s="107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386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386"/>
      <c r="DC12" s="108"/>
      <c r="DD12" s="108"/>
      <c r="DE12" s="108"/>
      <c r="DF12" s="108"/>
      <c r="DG12" s="108"/>
      <c r="DH12" s="143"/>
      <c r="DI12" s="233"/>
      <c r="DJ12" s="233"/>
      <c r="DK12" s="233"/>
      <c r="DL12" s="233"/>
      <c r="DM12" s="233"/>
      <c r="DN12" s="208"/>
      <c r="DO12" s="218"/>
      <c r="DP12" s="218"/>
      <c r="DQ12" s="208"/>
      <c r="DR12" s="208"/>
      <c r="DS12" s="208"/>
      <c r="DT12" s="208"/>
      <c r="DU12" s="208"/>
      <c r="DV12" s="208"/>
      <c r="DW12" s="208"/>
      <c r="DX12" s="208"/>
      <c r="DY12" s="208"/>
      <c r="DZ12" s="208"/>
      <c r="EA12" s="208"/>
      <c r="EB12" s="208"/>
      <c r="EC12" s="208"/>
      <c r="ED12" s="208"/>
      <c r="EE12" s="208"/>
    </row>
    <row r="13" spans="1:135 3414:3414" s="18" customFormat="1" ht="20.100000000000001" customHeight="1" thickBot="1" x14ac:dyDescent="0.3">
      <c r="A13" s="537"/>
      <c r="B13" s="318"/>
      <c r="C13" s="319" t="s">
        <v>111</v>
      </c>
      <c r="D13" s="320">
        <f t="shared" ref="D13:AI13" si="0">+D15+D60+D96+D99</f>
        <v>15864.74581247875</v>
      </c>
      <c r="E13" s="321">
        <f t="shared" si="0"/>
        <v>14740.9462237226</v>
      </c>
      <c r="F13" s="321">
        <f t="shared" si="0"/>
        <v>14671.853613287392</v>
      </c>
      <c r="G13" s="321">
        <f t="shared" si="0"/>
        <v>15163.046998066322</v>
      </c>
      <c r="H13" s="321">
        <f t="shared" si="0"/>
        <v>16005.245932739139</v>
      </c>
      <c r="I13" s="321">
        <f t="shared" si="0"/>
        <v>14368.646591289304</v>
      </c>
      <c r="J13" s="321">
        <f t="shared" si="0"/>
        <v>14840.306017214401</v>
      </c>
      <c r="K13" s="321">
        <f t="shared" si="0"/>
        <v>13295.259415153674</v>
      </c>
      <c r="L13" s="321">
        <f t="shared" si="0"/>
        <v>15220.509494555294</v>
      </c>
      <c r="M13" s="321">
        <f t="shared" si="0"/>
        <v>17083.344943305699</v>
      </c>
      <c r="N13" s="321">
        <f t="shared" si="0"/>
        <v>17023.068159368395</v>
      </c>
      <c r="O13" s="322">
        <f t="shared" si="0"/>
        <v>19079.835996027501</v>
      </c>
      <c r="P13" s="321">
        <f t="shared" si="0"/>
        <v>187356.80918720842</v>
      </c>
      <c r="Q13" s="320">
        <f t="shared" si="0"/>
        <v>14707.962302311997</v>
      </c>
      <c r="R13" s="321">
        <f t="shared" si="0"/>
        <v>14142.311570270427</v>
      </c>
      <c r="S13" s="321">
        <f t="shared" si="0"/>
        <v>16193.460904172993</v>
      </c>
      <c r="T13" s="321">
        <f t="shared" si="0"/>
        <v>20088.618442206316</v>
      </c>
      <c r="U13" s="321">
        <f t="shared" si="0"/>
        <v>17138.278299739384</v>
      </c>
      <c r="V13" s="321">
        <f t="shared" si="0"/>
        <v>17906.742261258332</v>
      </c>
      <c r="W13" s="321">
        <f t="shared" si="0"/>
        <v>17816.578630998629</v>
      </c>
      <c r="X13" s="321">
        <f t="shared" si="0"/>
        <v>17424.151441783702</v>
      </c>
      <c r="Y13" s="321">
        <f t="shared" si="0"/>
        <v>16881.937903184698</v>
      </c>
      <c r="Z13" s="321">
        <f t="shared" si="0"/>
        <v>18263.103666037299</v>
      </c>
      <c r="AA13" s="321">
        <f t="shared" si="0"/>
        <v>17016.311198288826</v>
      </c>
      <c r="AB13" s="322">
        <f t="shared" si="0"/>
        <v>23096.912846880234</v>
      </c>
      <c r="AC13" s="321">
        <f t="shared" si="0"/>
        <v>210676.36945713282</v>
      </c>
      <c r="AD13" s="320">
        <f t="shared" si="0"/>
        <v>16481.669306069482</v>
      </c>
      <c r="AE13" s="321">
        <f t="shared" si="0"/>
        <v>16311.276628068785</v>
      </c>
      <c r="AF13" s="321">
        <f t="shared" si="0"/>
        <v>18140.94589547428</v>
      </c>
      <c r="AG13" s="321">
        <f t="shared" si="0"/>
        <v>23926.030260206506</v>
      </c>
      <c r="AH13" s="321">
        <f t="shared" si="0"/>
        <v>27669.094505295816</v>
      </c>
      <c r="AI13" s="321">
        <f t="shared" si="0"/>
        <v>21735.0005713012</v>
      </c>
      <c r="AJ13" s="321">
        <f t="shared" ref="AJ13:BM13" si="1">+AJ15+AJ60+AJ96+AJ99</f>
        <v>27301.821160100291</v>
      </c>
      <c r="AK13" s="321">
        <f t="shared" si="1"/>
        <v>23114.322819855308</v>
      </c>
      <c r="AL13" s="321">
        <f t="shared" si="1"/>
        <v>25196.624163185603</v>
      </c>
      <c r="AM13" s="321">
        <f t="shared" si="1"/>
        <v>22756.122049327198</v>
      </c>
      <c r="AN13" s="321">
        <f t="shared" si="1"/>
        <v>24540.173137069101</v>
      </c>
      <c r="AO13" s="322">
        <f t="shared" si="1"/>
        <v>29291.853973067002</v>
      </c>
      <c r="AP13" s="321">
        <f t="shared" si="1"/>
        <v>24131.414139582601</v>
      </c>
      <c r="AQ13" s="321">
        <f t="shared" si="1"/>
        <v>21919.170035338801</v>
      </c>
      <c r="AR13" s="321">
        <f t="shared" si="1"/>
        <v>26860.534272804805</v>
      </c>
      <c r="AS13" s="321">
        <f t="shared" si="1"/>
        <v>24440.679022060802</v>
      </c>
      <c r="AT13" s="321">
        <f t="shared" si="1"/>
        <v>33304.949784652403</v>
      </c>
      <c r="AU13" s="321">
        <f t="shared" si="1"/>
        <v>25942.282149408795</v>
      </c>
      <c r="AV13" s="321">
        <f t="shared" si="1"/>
        <v>31211.9406365592</v>
      </c>
      <c r="AW13" s="321">
        <f t="shared" si="1"/>
        <v>28449.051395734201</v>
      </c>
      <c r="AX13" s="321">
        <f t="shared" si="1"/>
        <v>24420.689261416544</v>
      </c>
      <c r="AY13" s="321">
        <f t="shared" si="1"/>
        <v>34172.736796450998</v>
      </c>
      <c r="AZ13" s="321">
        <f t="shared" si="1"/>
        <v>26407.678183424596</v>
      </c>
      <c r="BA13" s="321">
        <f t="shared" si="1"/>
        <v>27644.346034338803</v>
      </c>
      <c r="BB13" s="320">
        <f t="shared" si="1"/>
        <v>29873.431083504602</v>
      </c>
      <c r="BC13" s="321">
        <f t="shared" si="1"/>
        <v>23437.932691301205</v>
      </c>
      <c r="BD13" s="321">
        <f t="shared" si="1"/>
        <v>26864.394642345196</v>
      </c>
      <c r="BE13" s="321">
        <f t="shared" si="1"/>
        <v>33828.627824592251</v>
      </c>
      <c r="BF13" s="321">
        <f t="shared" si="1"/>
        <v>33689.855701764791</v>
      </c>
      <c r="BG13" s="321">
        <f t="shared" si="1"/>
        <v>33138.307871235993</v>
      </c>
      <c r="BH13" s="321">
        <f t="shared" si="1"/>
        <v>37192.178983102567</v>
      </c>
      <c r="BI13" s="321">
        <f t="shared" si="1"/>
        <v>33876.868986737798</v>
      </c>
      <c r="BJ13" s="321">
        <f t="shared" si="1"/>
        <v>30351.9239415952</v>
      </c>
      <c r="BK13" s="321">
        <f t="shared" si="1"/>
        <v>33964.238761865599</v>
      </c>
      <c r="BL13" s="321">
        <f t="shared" si="1"/>
        <v>33329.385849707993</v>
      </c>
      <c r="BM13" s="321">
        <f t="shared" si="1"/>
        <v>39360.418959994706</v>
      </c>
      <c r="BN13" s="432">
        <f>SUM(BB13:BM13)</f>
        <v>388907.56529774785</v>
      </c>
      <c r="BO13" s="321">
        <f t="shared" ref="BO13:CL13" si="2">+BO15+BO60+BO96+BO99</f>
        <v>38449.323481954794</v>
      </c>
      <c r="BP13" s="321">
        <f t="shared" si="2"/>
        <v>30850.744574973203</v>
      </c>
      <c r="BQ13" s="321">
        <f t="shared" si="2"/>
        <v>34307.482558024793</v>
      </c>
      <c r="BR13" s="321">
        <f t="shared" si="2"/>
        <v>39453.26258927639</v>
      </c>
      <c r="BS13" s="321">
        <f t="shared" si="2"/>
        <v>39711.23500824879</v>
      </c>
      <c r="BT13" s="321">
        <f t="shared" si="2"/>
        <v>34724.050935342602</v>
      </c>
      <c r="BU13" s="321">
        <f t="shared" si="2"/>
        <v>44447.977237269602</v>
      </c>
      <c r="BV13" s="321">
        <f t="shared" si="2"/>
        <v>34744.720174825794</v>
      </c>
      <c r="BW13" s="321">
        <f t="shared" si="2"/>
        <v>34969.441655805596</v>
      </c>
      <c r="BX13" s="321">
        <f t="shared" si="2"/>
        <v>39922.164396643006</v>
      </c>
      <c r="BY13" s="321">
        <f t="shared" si="2"/>
        <v>31544.272569643603</v>
      </c>
      <c r="BZ13" s="321">
        <f t="shared" si="2"/>
        <v>45996.881500293406</v>
      </c>
      <c r="CA13" s="432">
        <f>SUM(BO13:BZ13)</f>
        <v>449121.55668230157</v>
      </c>
      <c r="CB13" s="320">
        <f t="shared" si="2"/>
        <v>37185.348018074808</v>
      </c>
      <c r="CC13" s="321">
        <f t="shared" si="2"/>
        <v>31938.432963621795</v>
      </c>
      <c r="CD13" s="321">
        <f t="shared" si="2"/>
        <v>35896.376307559207</v>
      </c>
      <c r="CE13" s="321">
        <f t="shared" si="2"/>
        <v>44613.640188923397</v>
      </c>
      <c r="CF13" s="321">
        <f t="shared" si="2"/>
        <v>37478.276447491189</v>
      </c>
      <c r="CG13" s="321">
        <f t="shared" si="2"/>
        <v>39223.599288372578</v>
      </c>
      <c r="CH13" s="321">
        <f t="shared" si="2"/>
        <v>46448.703443585422</v>
      </c>
      <c r="CI13" s="321">
        <f t="shared" si="2"/>
        <v>35184.156158216603</v>
      </c>
      <c r="CJ13" s="321">
        <f t="shared" si="2"/>
        <v>34348.739597804597</v>
      </c>
      <c r="CK13" s="321">
        <f t="shared" si="2"/>
        <v>41851.124017608214</v>
      </c>
      <c r="CL13" s="321">
        <f t="shared" si="2"/>
        <v>36067.871481748989</v>
      </c>
      <c r="CM13" s="322">
        <f t="shared" ref="CM13:DD13" si="3">+CM15+CM60+CM96+CM99</f>
        <v>50623.231000655986</v>
      </c>
      <c r="CN13" s="432">
        <f>SUM(CB13:CM13)</f>
        <v>470859.4989136628</v>
      </c>
      <c r="CO13" s="321">
        <f t="shared" si="3"/>
        <v>39118.560439683795</v>
      </c>
      <c r="CP13" s="321">
        <f t="shared" si="3"/>
        <v>37224.667257901216</v>
      </c>
      <c r="CQ13" s="321">
        <f t="shared" si="3"/>
        <v>44173.803410963199</v>
      </c>
      <c r="CR13" s="321">
        <f t="shared" si="3"/>
        <v>47383.999205248605</v>
      </c>
      <c r="CS13" s="321">
        <f t="shared" si="3"/>
        <v>48006.420544612403</v>
      </c>
      <c r="CT13" s="321">
        <f t="shared" si="3"/>
        <v>47979.277673351797</v>
      </c>
      <c r="CU13" s="321">
        <f t="shared" si="3"/>
        <v>41331.875095369389</v>
      </c>
      <c r="CV13" s="321">
        <f t="shared" si="3"/>
        <v>52218.95886808839</v>
      </c>
      <c r="CW13" s="321">
        <f t="shared" si="3"/>
        <v>51609.053485662211</v>
      </c>
      <c r="CX13" s="321">
        <f t="shared" si="3"/>
        <v>54278.02055830539</v>
      </c>
      <c r="CY13" s="321">
        <f t="shared" si="3"/>
        <v>49496.657161060386</v>
      </c>
      <c r="CZ13" s="321">
        <f t="shared" si="3"/>
        <v>59696.380025538027</v>
      </c>
      <c r="DA13" s="432">
        <f>SUM(CO13:CZ13)</f>
        <v>572517.67372578476</v>
      </c>
      <c r="DB13" s="320">
        <f t="shared" si="3"/>
        <v>45225.790655030403</v>
      </c>
      <c r="DC13" s="321">
        <f t="shared" si="3"/>
        <v>38485.070131665991</v>
      </c>
      <c r="DD13" s="321">
        <f t="shared" si="3"/>
        <v>49252.560680905408</v>
      </c>
      <c r="DE13" s="567">
        <f>SUM($CB13:$CD13)</f>
        <v>105020.15728925582</v>
      </c>
      <c r="DF13" s="388">
        <f>SUM($CO13:$CQ13)</f>
        <v>120517.03110854821</v>
      </c>
      <c r="DG13" s="389">
        <f>SUM($DB13:$DD13)</f>
        <v>132963.42146760182</v>
      </c>
      <c r="DH13" s="541">
        <f>((DG13/DF13)-1)*100</f>
        <v>10.327494997651666</v>
      </c>
      <c r="DI13" s="233"/>
      <c r="DJ13" s="233"/>
      <c r="DK13" s="233"/>
      <c r="DL13" s="233"/>
      <c r="DM13" s="233"/>
      <c r="DN13" s="208"/>
      <c r="DO13" s="218"/>
      <c r="DP13" s="218"/>
      <c r="DQ13" s="208"/>
      <c r="DR13" s="208"/>
      <c r="DS13" s="208"/>
      <c r="DT13" s="208"/>
      <c r="DU13" s="208"/>
      <c r="DV13" s="208"/>
      <c r="DW13" s="208"/>
      <c r="DX13" s="208"/>
      <c r="DY13" s="208"/>
      <c r="DZ13" s="208"/>
      <c r="EA13" s="208"/>
      <c r="EB13" s="208"/>
      <c r="EC13" s="208"/>
      <c r="ED13" s="208"/>
      <c r="EE13" s="208"/>
    </row>
    <row r="14" spans="1:135 3414:3414" s="18" customFormat="1" ht="20.100000000000001" customHeight="1" x14ac:dyDescent="0.3">
      <c r="A14" s="537"/>
      <c r="B14" s="116" t="s">
        <v>64</v>
      </c>
      <c r="C14" s="29"/>
      <c r="D14" s="19"/>
      <c r="E14" s="20"/>
      <c r="F14" s="20"/>
      <c r="G14" s="109"/>
      <c r="H14" s="109"/>
      <c r="I14" s="109"/>
      <c r="J14" s="109"/>
      <c r="K14" s="109"/>
      <c r="L14" s="109"/>
      <c r="M14" s="109"/>
      <c r="N14" s="109"/>
      <c r="O14" s="109"/>
      <c r="P14" s="21"/>
      <c r="Q14" s="387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1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99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100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355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355"/>
      <c r="CB14" s="99"/>
      <c r="CC14" s="143"/>
      <c r="CD14" s="143"/>
      <c r="CE14" s="143"/>
      <c r="CF14" s="143"/>
      <c r="CG14" s="22"/>
      <c r="CH14" s="22"/>
      <c r="CI14" s="22"/>
      <c r="CJ14" s="22"/>
      <c r="CK14" s="22"/>
      <c r="CL14" s="22"/>
      <c r="CM14" s="100"/>
      <c r="CN14" s="355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355"/>
      <c r="DB14" s="99"/>
      <c r="DC14" s="22"/>
      <c r="DD14" s="143"/>
      <c r="DE14" s="600"/>
      <c r="DF14" s="598"/>
      <c r="DG14" s="599"/>
      <c r="DH14" s="355"/>
      <c r="DI14" s="233"/>
      <c r="DJ14" s="233"/>
      <c r="DK14" s="233"/>
      <c r="DL14" s="233"/>
      <c r="DM14" s="233"/>
      <c r="DN14" s="208"/>
      <c r="DO14" s="218"/>
      <c r="DP14" s="218"/>
      <c r="DQ14" s="208"/>
      <c r="DR14" s="208"/>
      <c r="DS14" s="208"/>
      <c r="DT14" s="208"/>
      <c r="DU14" s="208"/>
      <c r="DV14" s="208"/>
      <c r="DW14" s="208"/>
      <c r="DX14" s="208"/>
      <c r="DY14" s="208"/>
      <c r="DZ14" s="208"/>
      <c r="EA14" s="208"/>
      <c r="EB14" s="208"/>
      <c r="EC14" s="208"/>
      <c r="ED14" s="208"/>
      <c r="EE14" s="208"/>
    </row>
    <row r="15" spans="1:135 3414:3414" ht="20.100000000000001" customHeight="1" thickBot="1" x14ac:dyDescent="0.3">
      <c r="A15" s="536"/>
      <c r="B15" s="635" t="s">
        <v>49</v>
      </c>
      <c r="C15" s="636"/>
      <c r="D15" s="24">
        <f t="shared" ref="D15:AI15" si="4">SUM(D16:D58)</f>
        <v>10537.58750037</v>
      </c>
      <c r="E15" s="24">
        <f t="shared" si="4"/>
        <v>10256.697276130004</v>
      </c>
      <c r="F15" s="24">
        <f t="shared" si="4"/>
        <v>9417.4097011500016</v>
      </c>
      <c r="G15" s="24">
        <f t="shared" si="4"/>
        <v>10640.481769879998</v>
      </c>
      <c r="H15" s="24">
        <f t="shared" si="4"/>
        <v>11128.434762000006</v>
      </c>
      <c r="I15" s="24">
        <f t="shared" si="4"/>
        <v>9618.956129619999</v>
      </c>
      <c r="J15" s="24">
        <f t="shared" si="4"/>
        <v>10522.13518497</v>
      </c>
      <c r="K15" s="24">
        <f t="shared" si="4"/>
        <v>8591.8337778700006</v>
      </c>
      <c r="L15" s="24">
        <f t="shared" si="4"/>
        <v>10513.5065608</v>
      </c>
      <c r="M15" s="24">
        <f t="shared" si="4"/>
        <v>11950.769073199999</v>
      </c>
      <c r="N15" s="24">
        <f t="shared" si="4"/>
        <v>11522.740315580002</v>
      </c>
      <c r="O15" s="24">
        <f t="shared" si="4"/>
        <v>13719.422938149997</v>
      </c>
      <c r="P15" s="23">
        <f t="shared" si="4"/>
        <v>128419.97497971996</v>
      </c>
      <c r="Q15" s="24">
        <f t="shared" si="4"/>
        <v>10721.630982730001</v>
      </c>
      <c r="R15" s="24">
        <f t="shared" si="4"/>
        <v>10214.484355260001</v>
      </c>
      <c r="S15" s="24">
        <f t="shared" si="4"/>
        <v>11562.90316552</v>
      </c>
      <c r="T15" s="24">
        <f t="shared" si="4"/>
        <v>14321.4275244</v>
      </c>
      <c r="U15" s="24">
        <f t="shared" si="4"/>
        <v>11230.714507130002</v>
      </c>
      <c r="V15" s="24">
        <f t="shared" si="4"/>
        <v>12331.049738069998</v>
      </c>
      <c r="W15" s="24">
        <f t="shared" si="4"/>
        <v>12707.30990493</v>
      </c>
      <c r="X15" s="24">
        <f t="shared" si="4"/>
        <v>12929.124021630003</v>
      </c>
      <c r="Y15" s="24">
        <f t="shared" si="4"/>
        <v>12420.606242770002</v>
      </c>
      <c r="Z15" s="24">
        <f t="shared" si="4"/>
        <v>12978.84814034</v>
      </c>
      <c r="AA15" s="24">
        <f t="shared" si="4"/>
        <v>12235.649977460002</v>
      </c>
      <c r="AB15" s="24">
        <f t="shared" si="4"/>
        <v>14437.42507542</v>
      </c>
      <c r="AC15" s="23">
        <f t="shared" si="4"/>
        <v>148091.17362566001</v>
      </c>
      <c r="AD15" s="24">
        <f t="shared" si="4"/>
        <v>12464.02314182</v>
      </c>
      <c r="AE15" s="24">
        <f t="shared" si="4"/>
        <v>12545.745553269999</v>
      </c>
      <c r="AF15" s="24">
        <f t="shared" si="4"/>
        <v>13519.089911270001</v>
      </c>
      <c r="AG15" s="24">
        <f t="shared" si="4"/>
        <v>18838.026078480005</v>
      </c>
      <c r="AH15" s="24">
        <f t="shared" si="4"/>
        <v>20679.88169618999</v>
      </c>
      <c r="AI15" s="24">
        <f t="shared" si="4"/>
        <v>16418.511232060002</v>
      </c>
      <c r="AJ15" s="24">
        <f t="shared" ref="AJ15:BO15" si="5">SUM(AJ16:AJ58)</f>
        <v>20964.981831190002</v>
      </c>
      <c r="AK15" s="24">
        <f t="shared" si="5"/>
        <v>17557.482640440001</v>
      </c>
      <c r="AL15" s="24">
        <f t="shared" si="5"/>
        <v>19411.65096929</v>
      </c>
      <c r="AM15" s="24">
        <f t="shared" si="5"/>
        <v>17592.756845069998</v>
      </c>
      <c r="AN15" s="24">
        <f t="shared" si="5"/>
        <v>19679.343208549999</v>
      </c>
      <c r="AO15" s="24">
        <f t="shared" si="5"/>
        <v>22684.093523670002</v>
      </c>
      <c r="AP15" s="101">
        <f t="shared" si="5"/>
        <v>19513.141826089999</v>
      </c>
      <c r="AQ15" s="24">
        <f t="shared" si="5"/>
        <v>17283.193144560002</v>
      </c>
      <c r="AR15" s="24">
        <f t="shared" si="5"/>
        <v>21405.775042980007</v>
      </c>
      <c r="AS15" s="24">
        <f t="shared" si="5"/>
        <v>19383.006051820001</v>
      </c>
      <c r="AT15" s="24">
        <f t="shared" si="5"/>
        <v>24751.593504210003</v>
      </c>
      <c r="AU15" s="24">
        <f t="shared" si="5"/>
        <v>19970.450603089997</v>
      </c>
      <c r="AV15" s="24">
        <f t="shared" si="5"/>
        <v>26028.218060160001</v>
      </c>
      <c r="AW15" s="24">
        <f t="shared" si="5"/>
        <v>22862.707646729999</v>
      </c>
      <c r="AX15" s="24">
        <f t="shared" si="5"/>
        <v>20647.489311839996</v>
      </c>
      <c r="AY15" s="24">
        <f t="shared" si="5"/>
        <v>26934.585144390003</v>
      </c>
      <c r="AZ15" s="24">
        <f t="shared" si="5"/>
        <v>21147.502286019997</v>
      </c>
      <c r="BA15" s="102">
        <f t="shared" si="5"/>
        <v>22208.713517630003</v>
      </c>
      <c r="BB15" s="24">
        <f t="shared" si="5"/>
        <v>23498.26455313</v>
      </c>
      <c r="BC15" s="24">
        <f t="shared" si="5"/>
        <v>17422.453564990003</v>
      </c>
      <c r="BD15" s="24">
        <f t="shared" si="5"/>
        <v>20144.842177869996</v>
      </c>
      <c r="BE15" s="24">
        <f t="shared" si="5"/>
        <v>27090.989100920004</v>
      </c>
      <c r="BF15" s="24">
        <f t="shared" si="5"/>
        <v>26562.85318152999</v>
      </c>
      <c r="BG15" s="24">
        <f t="shared" si="5"/>
        <v>23848.600444389995</v>
      </c>
      <c r="BH15" s="24">
        <f t="shared" si="5"/>
        <v>29863.777107459999</v>
      </c>
      <c r="BI15" s="24">
        <f t="shared" si="5"/>
        <v>24571.552874089997</v>
      </c>
      <c r="BJ15" s="24">
        <f t="shared" si="5"/>
        <v>22183.41869653</v>
      </c>
      <c r="BK15" s="24">
        <f t="shared" si="5"/>
        <v>26037.626990809997</v>
      </c>
      <c r="BL15" s="24">
        <f t="shared" si="5"/>
        <v>26213.934488199993</v>
      </c>
      <c r="BM15" s="24">
        <f t="shared" si="5"/>
        <v>31599.81306194999</v>
      </c>
      <c r="BN15" s="23">
        <f t="shared" si="5"/>
        <v>299038.12624186999</v>
      </c>
      <c r="BO15" s="24">
        <f t="shared" si="5"/>
        <v>30863.906469519992</v>
      </c>
      <c r="BP15" s="24">
        <f t="shared" ref="BP15:CL15" si="6">SUM(BP16:BP58)</f>
        <v>23478.590910240004</v>
      </c>
      <c r="BQ15" s="24">
        <f t="shared" si="6"/>
        <v>26250.854759249989</v>
      </c>
      <c r="BR15" s="24">
        <f t="shared" si="6"/>
        <v>30683.42203677999</v>
      </c>
      <c r="BS15" s="24">
        <f t="shared" si="6"/>
        <v>29439.360260979993</v>
      </c>
      <c r="BT15" s="24">
        <f t="shared" si="6"/>
        <v>26491.569079270004</v>
      </c>
      <c r="BU15" s="24">
        <f t="shared" si="6"/>
        <v>36803.355120510001</v>
      </c>
      <c r="BV15" s="24">
        <f t="shared" si="6"/>
        <v>26305.069984979993</v>
      </c>
      <c r="BW15" s="24">
        <f t="shared" si="6"/>
        <v>28106.988204519999</v>
      </c>
      <c r="BX15" s="24">
        <f t="shared" si="6"/>
        <v>32846.334530930006</v>
      </c>
      <c r="BY15" s="24">
        <f t="shared" si="6"/>
        <v>26714.908814740003</v>
      </c>
      <c r="BZ15" s="24">
        <f t="shared" si="6"/>
        <v>39489.533714500009</v>
      </c>
      <c r="CA15" s="554">
        <f>SUM(BO15:BZ15)</f>
        <v>357473.89388622</v>
      </c>
      <c r="CB15" s="101">
        <f t="shared" si="6"/>
        <v>31613.714330270006</v>
      </c>
      <c r="CC15" s="24">
        <f t="shared" si="6"/>
        <v>27459.627244069994</v>
      </c>
      <c r="CD15" s="24">
        <f t="shared" si="6"/>
        <v>31160.034542540008</v>
      </c>
      <c r="CE15" s="24">
        <f t="shared" si="6"/>
        <v>38704.784921559993</v>
      </c>
      <c r="CF15" s="24">
        <f t="shared" si="6"/>
        <v>32981.976631779988</v>
      </c>
      <c r="CG15" s="24">
        <f t="shared" si="6"/>
        <v>34169.475945349979</v>
      </c>
      <c r="CH15" s="24">
        <f t="shared" si="6"/>
        <v>42488.098574510019</v>
      </c>
      <c r="CI15" s="24">
        <f t="shared" si="6"/>
        <v>30834.446311260002</v>
      </c>
      <c r="CJ15" s="24">
        <f t="shared" si="6"/>
        <v>30235.014963009995</v>
      </c>
      <c r="CK15" s="24">
        <f t="shared" si="6"/>
        <v>36413.605057220011</v>
      </c>
      <c r="CL15" s="24">
        <f t="shared" si="6"/>
        <v>32274.710259709987</v>
      </c>
      <c r="CM15" s="102">
        <f t="shared" ref="CM15:DD15" si="7">SUM(CM16:CM58)</f>
        <v>41814.771692629984</v>
      </c>
      <c r="CN15" s="23">
        <f>SUM(CB15:CM15)</f>
        <v>410150.26047390996</v>
      </c>
      <c r="CO15" s="24">
        <f t="shared" si="7"/>
        <v>34266.448274490001</v>
      </c>
      <c r="CP15" s="24">
        <f t="shared" si="7"/>
        <v>32437.278763470014</v>
      </c>
      <c r="CQ15" s="24">
        <f t="shared" si="7"/>
        <v>36157.745498249998</v>
      </c>
      <c r="CR15" s="24">
        <f t="shared" si="7"/>
        <v>38495.958437280002</v>
      </c>
      <c r="CS15" s="24">
        <f t="shared" si="7"/>
        <v>40488.062884840001</v>
      </c>
      <c r="CT15" s="24">
        <f t="shared" si="7"/>
        <v>41523.800108419993</v>
      </c>
      <c r="CU15" s="24">
        <f t="shared" si="7"/>
        <v>36376.37418644999</v>
      </c>
      <c r="CV15" s="24">
        <f t="shared" si="7"/>
        <v>46640.987210779989</v>
      </c>
      <c r="CW15" s="24">
        <f t="shared" si="7"/>
        <v>45985.468884230009</v>
      </c>
      <c r="CX15" s="24">
        <f t="shared" si="7"/>
        <v>49089.767792579987</v>
      </c>
      <c r="CY15" s="24">
        <f t="shared" si="7"/>
        <v>42641.493828480008</v>
      </c>
      <c r="CZ15" s="24">
        <f t="shared" si="7"/>
        <v>54381.495844520025</v>
      </c>
      <c r="DA15" s="23">
        <f>SUM(CO15:CZ15)</f>
        <v>498484.88171379006</v>
      </c>
      <c r="DB15" s="101">
        <f t="shared" si="7"/>
        <v>40905.532339600002</v>
      </c>
      <c r="DC15" s="24">
        <f t="shared" si="7"/>
        <v>34062.29331139999</v>
      </c>
      <c r="DD15" s="24">
        <f t="shared" si="7"/>
        <v>42877.632626220009</v>
      </c>
      <c r="DE15" s="502">
        <f t="shared" ref="DE15:DE58" si="8">SUM($CB15:$CD15)</f>
        <v>90233.376116880012</v>
      </c>
      <c r="DF15" s="500">
        <f t="shared" ref="DF15:DF58" si="9">SUM($CO15:$CQ15)</f>
        <v>102861.47253621003</v>
      </c>
      <c r="DG15" s="503">
        <f t="shared" ref="DG15:DG58" si="10">SUM($DB15:$DD15)</f>
        <v>117845.45827721999</v>
      </c>
      <c r="DH15" s="23">
        <f>((DG15/DF15)-1)*100</f>
        <v>14.567150723741772</v>
      </c>
      <c r="DJ15" s="234"/>
      <c r="DK15" s="268"/>
    </row>
    <row r="16" spans="1:135 3414:3414" ht="20.100000000000001" customHeight="1" x14ac:dyDescent="0.25">
      <c r="A16" s="536"/>
      <c r="B16" s="477" t="s">
        <v>8</v>
      </c>
      <c r="C16" s="478" t="s">
        <v>132</v>
      </c>
      <c r="D16" s="479">
        <v>2380.1684893800007</v>
      </c>
      <c r="E16" s="479">
        <v>3181.8660317399999</v>
      </c>
      <c r="F16" s="479">
        <v>2100.96343914</v>
      </c>
      <c r="G16" s="479">
        <v>2621.2492120799998</v>
      </c>
      <c r="H16" s="479">
        <v>3462.3281415300007</v>
      </c>
      <c r="I16" s="479">
        <v>1910.8375127000002</v>
      </c>
      <c r="J16" s="479">
        <v>2126.5855789000002</v>
      </c>
      <c r="K16" s="479">
        <v>1850.5776609700004</v>
      </c>
      <c r="L16" s="479">
        <v>2214.1206525000007</v>
      </c>
      <c r="M16" s="480">
        <v>2468.6271339000004</v>
      </c>
      <c r="N16" s="480">
        <v>2610.3516561600004</v>
      </c>
      <c r="O16" s="480">
        <v>3418.28158773</v>
      </c>
      <c r="P16" s="481">
        <f t="shared" ref="P16:P22" si="11">SUM(D16:O16)</f>
        <v>30345.957096730002</v>
      </c>
      <c r="Q16" s="55">
        <v>2193.71287411</v>
      </c>
      <c r="R16" s="55">
        <v>2325.68796664</v>
      </c>
      <c r="S16" s="55">
        <v>2150.1200799500002</v>
      </c>
      <c r="T16" s="55">
        <v>2900.0601048700005</v>
      </c>
      <c r="U16" s="55">
        <v>2371.7152247800004</v>
      </c>
      <c r="V16" s="55">
        <v>2410.4523434499993</v>
      </c>
      <c r="W16" s="55">
        <v>2532.3939104600004</v>
      </c>
      <c r="X16" s="55">
        <v>3087.3435480300009</v>
      </c>
      <c r="Y16" s="55">
        <v>3121.5601421400002</v>
      </c>
      <c r="Z16" s="55">
        <v>2782.9435088099999</v>
      </c>
      <c r="AA16" s="55">
        <v>2715.9189682300007</v>
      </c>
      <c r="AB16" s="55">
        <v>2844.7305496000004</v>
      </c>
      <c r="AC16" s="481">
        <f t="shared" ref="AC16:AC22" si="12">SUM(Q16:AB16)</f>
        <v>31436.639221070003</v>
      </c>
      <c r="AD16" s="482">
        <v>2400.0458035799998</v>
      </c>
      <c r="AE16" s="482">
        <v>2647.5886310600004</v>
      </c>
      <c r="AF16" s="482">
        <v>3012.8826035000002</v>
      </c>
      <c r="AG16" s="482">
        <v>4338.4898194800007</v>
      </c>
      <c r="AH16" s="482">
        <v>6004.1112577700005</v>
      </c>
      <c r="AI16" s="482">
        <v>3648.2941165500001</v>
      </c>
      <c r="AJ16" s="482">
        <v>4229.8702913099996</v>
      </c>
      <c r="AK16" s="482">
        <v>3266.8028879000003</v>
      </c>
      <c r="AL16" s="482">
        <v>4044.0782769900002</v>
      </c>
      <c r="AM16" s="482">
        <v>3268.7642204899998</v>
      </c>
      <c r="AN16" s="482">
        <v>3835.5995664899997</v>
      </c>
      <c r="AO16" s="482">
        <v>5015.3134582199991</v>
      </c>
      <c r="AP16" s="483">
        <v>3817.2870306000009</v>
      </c>
      <c r="AQ16" s="482">
        <v>2776.9569599400024</v>
      </c>
      <c r="AR16" s="482">
        <v>3074.8021771900012</v>
      </c>
      <c r="AS16" s="482">
        <v>2362.7769751700012</v>
      </c>
      <c r="AT16" s="482">
        <v>3173.1624195899985</v>
      </c>
      <c r="AU16" s="482">
        <v>2879.9595021299992</v>
      </c>
      <c r="AV16" s="482">
        <v>3584.4026658499988</v>
      </c>
      <c r="AW16" s="482">
        <v>3521.8837025999969</v>
      </c>
      <c r="AX16" s="482">
        <v>2968.653838440001</v>
      </c>
      <c r="AY16" s="482">
        <v>3402.1552321300014</v>
      </c>
      <c r="AZ16" s="482">
        <v>2353.1175139099978</v>
      </c>
      <c r="BA16" s="482">
        <v>2027.984797849999</v>
      </c>
      <c r="BB16" s="484">
        <v>2390.0933685799992</v>
      </c>
      <c r="BC16" s="55">
        <v>1574.72235806</v>
      </c>
      <c r="BD16" s="55">
        <v>1564.9986953899993</v>
      </c>
      <c r="BE16" s="55">
        <v>2960.8170429200018</v>
      </c>
      <c r="BF16" s="55">
        <v>3805.8351472499985</v>
      </c>
      <c r="BG16" s="55">
        <v>2649.9181303099986</v>
      </c>
      <c r="BH16" s="55">
        <v>3416.4257248100021</v>
      </c>
      <c r="BI16" s="55">
        <v>3072.6886423299975</v>
      </c>
      <c r="BJ16" s="55">
        <v>2576.4155046700012</v>
      </c>
      <c r="BK16" s="55">
        <v>1820.4440218999994</v>
      </c>
      <c r="BL16" s="55">
        <v>2425.0594349999992</v>
      </c>
      <c r="BM16" s="55">
        <v>2583.4345341599974</v>
      </c>
      <c r="BN16" s="472">
        <f t="shared" ref="BN16:BN58" si="13">SUM(BB16:BM16)</f>
        <v>30840.852605379994</v>
      </c>
      <c r="BO16" s="482">
        <v>2558.8496042100001</v>
      </c>
      <c r="BP16" s="482">
        <v>2120.6817589300003</v>
      </c>
      <c r="BQ16" s="482">
        <v>3317.7348213299974</v>
      </c>
      <c r="BR16" s="482">
        <v>4245.3230028400021</v>
      </c>
      <c r="BS16" s="482">
        <v>5244.4901577899973</v>
      </c>
      <c r="BT16" s="482">
        <v>4010.0552055500025</v>
      </c>
      <c r="BU16" s="482">
        <v>7329.5021927900007</v>
      </c>
      <c r="BV16" s="482">
        <v>3608.4409972899975</v>
      </c>
      <c r="BW16" s="482">
        <v>794.64016796999999</v>
      </c>
      <c r="BX16" s="55">
        <v>848.5</v>
      </c>
      <c r="BY16" s="55">
        <v>292</v>
      </c>
      <c r="BZ16" s="55">
        <v>542</v>
      </c>
      <c r="CA16" s="472">
        <f>SUM(BO16:BZ16)</f>
        <v>34912.217908699997</v>
      </c>
      <c r="CB16" s="484">
        <v>680</v>
      </c>
      <c r="CC16" s="55">
        <v>820</v>
      </c>
      <c r="CD16" s="55">
        <v>832</v>
      </c>
      <c r="CE16" s="55">
        <v>945</v>
      </c>
      <c r="CF16" s="55">
        <v>790</v>
      </c>
      <c r="CG16" s="55">
        <v>505</v>
      </c>
      <c r="CH16" s="55">
        <v>505</v>
      </c>
      <c r="CI16" s="55">
        <v>185</v>
      </c>
      <c r="CJ16" s="55">
        <v>80</v>
      </c>
      <c r="CK16" s="55">
        <v>204</v>
      </c>
      <c r="CL16" s="55">
        <v>497</v>
      </c>
      <c r="CM16" s="159">
        <v>889</v>
      </c>
      <c r="CN16" s="472">
        <f>SUM(CB16:CM16)</f>
        <v>6932</v>
      </c>
      <c r="CO16" s="55">
        <v>876</v>
      </c>
      <c r="CP16" s="55">
        <v>691</v>
      </c>
      <c r="CQ16" s="55">
        <v>1331.8</v>
      </c>
      <c r="CR16" s="55">
        <v>890.8</v>
      </c>
      <c r="CS16" s="55">
        <v>1313.9</v>
      </c>
      <c r="CT16" s="55">
        <v>818</v>
      </c>
      <c r="CU16" s="55">
        <v>1255</v>
      </c>
      <c r="CV16" s="55">
        <v>1098</v>
      </c>
      <c r="CW16" s="55">
        <v>1691.01041667</v>
      </c>
      <c r="CX16" s="55">
        <v>1711</v>
      </c>
      <c r="CY16" s="55">
        <v>1354</v>
      </c>
      <c r="CZ16" s="55">
        <v>1195</v>
      </c>
      <c r="DA16" s="472">
        <f>SUM(CO16:CZ16)</f>
        <v>14225.51041667</v>
      </c>
      <c r="DB16" s="484">
        <v>540</v>
      </c>
      <c r="DC16" s="55">
        <v>1511.0216666700001</v>
      </c>
      <c r="DD16" s="55">
        <v>1192</v>
      </c>
      <c r="DE16" s="568">
        <f t="shared" si="8"/>
        <v>2332</v>
      </c>
      <c r="DF16" s="485">
        <f t="shared" si="9"/>
        <v>2898.8</v>
      </c>
      <c r="DG16" s="474">
        <f t="shared" si="10"/>
        <v>3243.0216666699998</v>
      </c>
      <c r="DH16" s="481">
        <f t="shared" ref="DH16:DH118" si="14">((DG16/DF16)-1)*100</f>
        <v>11.874626282254708</v>
      </c>
      <c r="DN16" s="231"/>
      <c r="DO16" s="231"/>
      <c r="DP16" s="231"/>
      <c r="DQ16" s="231"/>
      <c r="DR16" s="231"/>
      <c r="DS16" s="231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1"/>
      <c r="EE16" s="231"/>
      <c r="EAH16" s="476"/>
    </row>
    <row r="17" spans="1:135" ht="20.100000000000001" customHeight="1" x14ac:dyDescent="0.25">
      <c r="A17" s="536"/>
      <c r="B17" s="463" t="s">
        <v>9</v>
      </c>
      <c r="C17" s="464" t="s">
        <v>10</v>
      </c>
      <c r="D17" s="479">
        <v>582.23511585000017</v>
      </c>
      <c r="E17" s="479">
        <v>431.03656459000001</v>
      </c>
      <c r="F17" s="479">
        <v>560.36980138000013</v>
      </c>
      <c r="G17" s="479">
        <v>495.39022864999998</v>
      </c>
      <c r="H17" s="479">
        <v>336.39102544000002</v>
      </c>
      <c r="I17" s="479">
        <v>351.49585784999994</v>
      </c>
      <c r="J17" s="479">
        <v>360.4114813999999</v>
      </c>
      <c r="K17" s="479">
        <v>90.015596740000007</v>
      </c>
      <c r="L17" s="479">
        <v>157.56513885999999</v>
      </c>
      <c r="M17" s="480">
        <v>251.12258782000001</v>
      </c>
      <c r="N17" s="480">
        <v>616.91772832000004</v>
      </c>
      <c r="O17" s="480">
        <v>307.92833987</v>
      </c>
      <c r="P17" s="481">
        <f t="shared" si="11"/>
        <v>4540.8794667700004</v>
      </c>
      <c r="Q17" s="55">
        <v>417.99153801000011</v>
      </c>
      <c r="R17" s="55">
        <v>473.52899494000002</v>
      </c>
      <c r="S17" s="55">
        <v>307.02804146000005</v>
      </c>
      <c r="T17" s="55">
        <v>675.78129194000019</v>
      </c>
      <c r="U17" s="55">
        <v>427.70193931</v>
      </c>
      <c r="V17" s="55">
        <v>710.90345190000005</v>
      </c>
      <c r="W17" s="55">
        <v>357.56539774999987</v>
      </c>
      <c r="X17" s="55">
        <v>541.23901823000006</v>
      </c>
      <c r="Y17" s="55">
        <v>582.91405834000011</v>
      </c>
      <c r="Z17" s="55">
        <v>455.96555737000006</v>
      </c>
      <c r="AA17" s="55">
        <v>485.83626446999989</v>
      </c>
      <c r="AB17" s="55">
        <v>512.65375650999999</v>
      </c>
      <c r="AC17" s="481">
        <f t="shared" si="12"/>
        <v>5949.1093102300001</v>
      </c>
      <c r="AD17" s="55">
        <v>409.87457633999981</v>
      </c>
      <c r="AE17" s="55">
        <v>434.06031881000007</v>
      </c>
      <c r="AF17" s="55">
        <v>657.54730010999992</v>
      </c>
      <c r="AG17" s="55">
        <v>1000.7535816599999</v>
      </c>
      <c r="AH17" s="55">
        <v>1259.2341257499995</v>
      </c>
      <c r="AI17" s="55">
        <v>811.69372141999986</v>
      </c>
      <c r="AJ17" s="55">
        <v>1032.19895447</v>
      </c>
      <c r="AK17" s="55">
        <v>889.13319217000037</v>
      </c>
      <c r="AL17" s="55">
        <v>1208.1077623899996</v>
      </c>
      <c r="AM17" s="242">
        <v>921.10603039000011</v>
      </c>
      <c r="AN17" s="242">
        <v>1226.68796178</v>
      </c>
      <c r="AO17" s="242">
        <v>893.03676619000009</v>
      </c>
      <c r="AP17" s="484">
        <v>771.54163466999989</v>
      </c>
      <c r="AQ17" s="55">
        <v>1227.0943580599999</v>
      </c>
      <c r="AR17" s="55">
        <v>1535.2203630499996</v>
      </c>
      <c r="AS17" s="55">
        <v>847.94627121000019</v>
      </c>
      <c r="AT17" s="55">
        <v>2132.1039597500003</v>
      </c>
      <c r="AU17" s="55">
        <v>1140.9090417799998</v>
      </c>
      <c r="AV17" s="55">
        <v>1288.2126450100002</v>
      </c>
      <c r="AW17" s="55">
        <v>1468.4782991099999</v>
      </c>
      <c r="AX17" s="55">
        <v>1185.7675061600003</v>
      </c>
      <c r="AY17" s="55">
        <v>2152.5228289699999</v>
      </c>
      <c r="AZ17" s="55">
        <v>1321.5611038899999</v>
      </c>
      <c r="BA17" s="55">
        <v>834.06441169999994</v>
      </c>
      <c r="BB17" s="484">
        <v>1153.4433750699995</v>
      </c>
      <c r="BC17" s="55">
        <v>767.69580646999964</v>
      </c>
      <c r="BD17" s="55">
        <v>1144.0122175199995</v>
      </c>
      <c r="BE17" s="55">
        <v>1253.3366524200001</v>
      </c>
      <c r="BF17" s="55">
        <v>1618.0706025500003</v>
      </c>
      <c r="BG17" s="55">
        <v>2131.9263372600003</v>
      </c>
      <c r="BH17" s="55">
        <v>1630.2650734300003</v>
      </c>
      <c r="BI17" s="55">
        <v>1619.7664336900002</v>
      </c>
      <c r="BJ17" s="55">
        <v>1610.6775149999999</v>
      </c>
      <c r="BK17" s="55">
        <v>1752.6647751900002</v>
      </c>
      <c r="BL17" s="55">
        <v>1833.7046353000001</v>
      </c>
      <c r="BM17" s="55">
        <v>2091.8475851600001</v>
      </c>
      <c r="BN17" s="472">
        <f t="shared" si="13"/>
        <v>18607.411009060001</v>
      </c>
      <c r="BO17" s="55">
        <v>3183.5735988499987</v>
      </c>
      <c r="BP17" s="55">
        <v>2165.9196214900003</v>
      </c>
      <c r="BQ17" s="55">
        <v>2240.6762545799993</v>
      </c>
      <c r="BR17" s="55">
        <v>1813.0186478500009</v>
      </c>
      <c r="BS17" s="55">
        <v>1513.0468404099993</v>
      </c>
      <c r="BT17" s="55">
        <v>1150.96577181</v>
      </c>
      <c r="BU17" s="55">
        <v>1149.8848885700002</v>
      </c>
      <c r="BV17" s="55">
        <v>1183.5218524500006</v>
      </c>
      <c r="BW17" s="55">
        <v>2011.6568247800005</v>
      </c>
      <c r="BX17" s="55">
        <v>2228.0656999399989</v>
      </c>
      <c r="BY17" s="55">
        <v>1566.3877258700006</v>
      </c>
      <c r="BZ17" s="55">
        <v>2419.1042052800003</v>
      </c>
      <c r="CA17" s="472">
        <f t="shared" ref="CA17:CA94" si="15">SUM(BO17:BZ17)</f>
        <v>22625.821931880004</v>
      </c>
      <c r="CB17" s="484">
        <v>2136.7287783199995</v>
      </c>
      <c r="CC17" s="55">
        <v>2018.8224122500001</v>
      </c>
      <c r="CD17" s="55">
        <v>2821.5855182199994</v>
      </c>
      <c r="CE17" s="55">
        <v>2314.9672946500004</v>
      </c>
      <c r="CF17" s="55">
        <v>2507.18365021</v>
      </c>
      <c r="CG17" s="55">
        <v>2935.2248570700003</v>
      </c>
      <c r="CH17" s="55">
        <v>2968.0405583299985</v>
      </c>
      <c r="CI17" s="55">
        <v>2749.1415688099996</v>
      </c>
      <c r="CJ17" s="55">
        <v>2188.5424887599997</v>
      </c>
      <c r="CK17" s="55">
        <v>2993.6428781800005</v>
      </c>
      <c r="CL17" s="55">
        <v>2186.9311858799997</v>
      </c>
      <c r="CM17" s="159">
        <v>1594.7465110499993</v>
      </c>
      <c r="CN17" s="472">
        <f t="shared" ref="CN17:CN58" si="16">SUM(CB17:CM17)</f>
        <v>29415.557701729995</v>
      </c>
      <c r="CO17" s="55">
        <v>1876.2671937199993</v>
      </c>
      <c r="CP17" s="55">
        <v>2276.5535749400005</v>
      </c>
      <c r="CQ17" s="55">
        <v>2289.3280209299987</v>
      </c>
      <c r="CR17" s="55">
        <v>2137.1306275799998</v>
      </c>
      <c r="CS17" s="55">
        <v>3166.8870100200006</v>
      </c>
      <c r="CT17" s="55">
        <v>2750.3317520300011</v>
      </c>
      <c r="CU17" s="55">
        <v>1655.4109830999998</v>
      </c>
      <c r="CV17" s="55">
        <v>3352.1685374399995</v>
      </c>
      <c r="CW17" s="55">
        <v>3017.4081334699986</v>
      </c>
      <c r="CX17" s="55">
        <v>3532.1361794200011</v>
      </c>
      <c r="CY17" s="55">
        <v>2592.1026287099994</v>
      </c>
      <c r="CZ17" s="55">
        <v>2897.0615566300007</v>
      </c>
      <c r="DA17" s="472">
        <f>SUM(CO17:CZ17)</f>
        <v>31542.786197990001</v>
      </c>
      <c r="DB17" s="484">
        <v>2594.2678844599996</v>
      </c>
      <c r="DC17" s="55">
        <v>2079.4348828599996</v>
      </c>
      <c r="DD17" s="55">
        <v>2662.1057590800015</v>
      </c>
      <c r="DE17" s="568">
        <f t="shared" si="8"/>
        <v>6977.1367087899989</v>
      </c>
      <c r="DF17" s="485">
        <f t="shared" si="9"/>
        <v>6442.1487895899991</v>
      </c>
      <c r="DG17" s="474">
        <f t="shared" si="10"/>
        <v>7335.8085264000001</v>
      </c>
      <c r="DH17" s="481">
        <f t="shared" si="14"/>
        <v>13.872075389722195</v>
      </c>
      <c r="DN17" s="231"/>
      <c r="DO17" s="231"/>
      <c r="DP17" s="231"/>
      <c r="DQ17" s="231"/>
      <c r="DR17" s="231"/>
      <c r="DS17" s="231"/>
      <c r="DT17" s="231"/>
      <c r="DU17" s="231"/>
      <c r="DV17" s="231"/>
      <c r="DW17" s="231"/>
      <c r="DX17" s="231"/>
      <c r="DY17" s="231"/>
      <c r="DZ17" s="231"/>
      <c r="EA17" s="231"/>
      <c r="EB17" s="231"/>
      <c r="EC17" s="231"/>
      <c r="ED17" s="231"/>
      <c r="EE17" s="231"/>
    </row>
    <row r="18" spans="1:135" ht="20.100000000000001" customHeight="1" x14ac:dyDescent="0.25">
      <c r="A18" s="536"/>
      <c r="B18" s="463" t="s">
        <v>11</v>
      </c>
      <c r="C18" s="464" t="s">
        <v>12</v>
      </c>
      <c r="D18" s="479">
        <v>582.23511585000006</v>
      </c>
      <c r="E18" s="479">
        <v>431.46375647999997</v>
      </c>
      <c r="F18" s="479">
        <v>560.36980138000001</v>
      </c>
      <c r="G18" s="479">
        <v>495.39022865000004</v>
      </c>
      <c r="H18" s="479">
        <v>337.00830438999998</v>
      </c>
      <c r="I18" s="479">
        <v>351.49585785000005</v>
      </c>
      <c r="J18" s="479">
        <v>360.4114813999999</v>
      </c>
      <c r="K18" s="479">
        <v>90.015596740000007</v>
      </c>
      <c r="L18" s="479">
        <v>157.56513886000002</v>
      </c>
      <c r="M18" s="480">
        <v>248.77423379999999</v>
      </c>
      <c r="N18" s="480">
        <v>616.91772831999992</v>
      </c>
      <c r="O18" s="480">
        <v>307.92833986999995</v>
      </c>
      <c r="P18" s="481">
        <f t="shared" si="11"/>
        <v>4539.57558359</v>
      </c>
      <c r="Q18" s="55">
        <v>417.99153800999994</v>
      </c>
      <c r="R18" s="55">
        <v>473.52899494000002</v>
      </c>
      <c r="S18" s="55">
        <v>302.17382581999993</v>
      </c>
      <c r="T18" s="55">
        <v>675.78129193999996</v>
      </c>
      <c r="U18" s="55">
        <v>427.70193931</v>
      </c>
      <c r="V18" s="55">
        <v>710.90345190000005</v>
      </c>
      <c r="W18" s="55">
        <v>357.56539774999999</v>
      </c>
      <c r="X18" s="55">
        <v>541.23901823000006</v>
      </c>
      <c r="Y18" s="55">
        <v>582.91405834</v>
      </c>
      <c r="Z18" s="55">
        <v>455.96555737000006</v>
      </c>
      <c r="AA18" s="55">
        <v>493.54979125000006</v>
      </c>
      <c r="AB18" s="55">
        <v>512.65375650999999</v>
      </c>
      <c r="AC18" s="481">
        <f t="shared" si="12"/>
        <v>5951.9686213700006</v>
      </c>
      <c r="AD18" s="55">
        <v>413.06774462999988</v>
      </c>
      <c r="AE18" s="55">
        <v>434.06031881000018</v>
      </c>
      <c r="AF18" s="55">
        <v>657.54730010999992</v>
      </c>
      <c r="AG18" s="55">
        <v>961.01065613000003</v>
      </c>
      <c r="AH18" s="55">
        <v>1259.2341257499997</v>
      </c>
      <c r="AI18" s="55">
        <v>811.69372141999997</v>
      </c>
      <c r="AJ18" s="55">
        <v>1032.19895447</v>
      </c>
      <c r="AK18" s="55">
        <v>889.13319217000003</v>
      </c>
      <c r="AL18" s="55">
        <v>1208.1077623899998</v>
      </c>
      <c r="AM18" s="242">
        <v>921.10603039000034</v>
      </c>
      <c r="AN18" s="242">
        <v>1226.6879617800003</v>
      </c>
      <c r="AO18" s="242">
        <v>893.03676618999998</v>
      </c>
      <c r="AP18" s="484">
        <v>746.58212403999983</v>
      </c>
      <c r="AQ18" s="55">
        <v>1227.0943580599999</v>
      </c>
      <c r="AR18" s="55">
        <v>1535.2203630500001</v>
      </c>
      <c r="AS18" s="55">
        <v>847.94627121000019</v>
      </c>
      <c r="AT18" s="55">
        <v>2132.1039597500007</v>
      </c>
      <c r="AU18" s="55">
        <v>1140.9090417799998</v>
      </c>
      <c r="AV18" s="55">
        <v>1288.21264501</v>
      </c>
      <c r="AW18" s="55">
        <v>1468.4782991099999</v>
      </c>
      <c r="AX18" s="55">
        <v>1185.76750616</v>
      </c>
      <c r="AY18" s="55">
        <v>2152.5228289699999</v>
      </c>
      <c r="AZ18" s="55">
        <v>1321.5611038900004</v>
      </c>
      <c r="BA18" s="55">
        <v>834.06441170000005</v>
      </c>
      <c r="BB18" s="484">
        <v>1139.35492086</v>
      </c>
      <c r="BC18" s="55">
        <v>767.69580647000009</v>
      </c>
      <c r="BD18" s="55">
        <v>1144.0122175200004</v>
      </c>
      <c r="BE18" s="55">
        <v>1253.3366524200003</v>
      </c>
      <c r="BF18" s="55">
        <v>1618.0706025499999</v>
      </c>
      <c r="BG18" s="55">
        <v>1944.0632011299992</v>
      </c>
      <c r="BH18" s="55">
        <v>1630.2650734299998</v>
      </c>
      <c r="BI18" s="55">
        <v>1619.7664336899998</v>
      </c>
      <c r="BJ18" s="55">
        <v>1610.6775149999989</v>
      </c>
      <c r="BK18" s="55">
        <v>1752.6647751900002</v>
      </c>
      <c r="BL18" s="55">
        <v>1833.7046353000001</v>
      </c>
      <c r="BM18" s="55">
        <v>2091.8475851599997</v>
      </c>
      <c r="BN18" s="472">
        <f t="shared" si="13"/>
        <v>18405.459418719998</v>
      </c>
      <c r="BO18" s="55">
        <v>3183.5735988500014</v>
      </c>
      <c r="BP18" s="55">
        <v>2157.4959053000002</v>
      </c>
      <c r="BQ18" s="55">
        <v>2284.87069952</v>
      </c>
      <c r="BR18" s="55">
        <v>1813.01864785</v>
      </c>
      <c r="BS18" s="55">
        <v>1513.04684041</v>
      </c>
      <c r="BT18" s="55">
        <v>1150.9657718100004</v>
      </c>
      <c r="BU18" s="55">
        <v>1140.0372516800001</v>
      </c>
      <c r="BV18" s="55">
        <v>1183.5218524499999</v>
      </c>
      <c r="BW18" s="55">
        <v>2011.6568247800003</v>
      </c>
      <c r="BX18" s="55">
        <v>2228.0656999400007</v>
      </c>
      <c r="BY18" s="55">
        <v>1566.3877258699997</v>
      </c>
      <c r="BZ18" s="55">
        <v>2419.1042052800008</v>
      </c>
      <c r="CA18" s="472">
        <f t="shared" si="15"/>
        <v>22651.745023740004</v>
      </c>
      <c r="CB18" s="484">
        <v>2136.728778319999</v>
      </c>
      <c r="CC18" s="55">
        <v>2018.8224122499996</v>
      </c>
      <c r="CD18" s="55">
        <v>2821.5855182199998</v>
      </c>
      <c r="CE18" s="55">
        <v>2314.96729465</v>
      </c>
      <c r="CF18" s="55">
        <v>2507.1836502099991</v>
      </c>
      <c r="CG18" s="55">
        <v>2935.2248570699999</v>
      </c>
      <c r="CH18" s="55">
        <v>2968.0405583300021</v>
      </c>
      <c r="CI18" s="55">
        <v>2749.1415688099996</v>
      </c>
      <c r="CJ18" s="55">
        <v>2188.5424887599997</v>
      </c>
      <c r="CK18" s="55">
        <v>2993.6428781800009</v>
      </c>
      <c r="CL18" s="55">
        <v>2186.9311858799992</v>
      </c>
      <c r="CM18" s="159">
        <v>1594.7465110500002</v>
      </c>
      <c r="CN18" s="472">
        <f t="shared" si="16"/>
        <v>29415.557701729998</v>
      </c>
      <c r="CO18" s="55">
        <v>1876.26719372</v>
      </c>
      <c r="CP18" s="55">
        <v>2158.9962421300002</v>
      </c>
      <c r="CQ18" s="55">
        <v>1955.4666021699998</v>
      </c>
      <c r="CR18" s="55">
        <v>1882.5138505699997</v>
      </c>
      <c r="CS18" s="55">
        <v>3299.5984094700002</v>
      </c>
      <c r="CT18" s="55">
        <v>1575.7239930299995</v>
      </c>
      <c r="CU18" s="55">
        <v>386.54782379</v>
      </c>
      <c r="CV18" s="55">
        <v>3241.6246161199997</v>
      </c>
      <c r="CW18" s="55">
        <v>3017.4081334699999</v>
      </c>
      <c r="CX18" s="55">
        <v>3532.1361794200006</v>
      </c>
      <c r="CY18" s="55">
        <v>2592.1026287099999</v>
      </c>
      <c r="CZ18" s="55">
        <v>2897.0615566299975</v>
      </c>
      <c r="DA18" s="472">
        <f t="shared" ref="DA18:DA81" si="17">SUM(CO18:CZ18)</f>
        <v>28415.447229229998</v>
      </c>
      <c r="DB18" s="484">
        <v>2594.26788446</v>
      </c>
      <c r="DC18" s="55">
        <v>2079.4348828599996</v>
      </c>
      <c r="DD18" s="55">
        <v>2662.1057590799992</v>
      </c>
      <c r="DE18" s="568">
        <f t="shared" si="8"/>
        <v>6977.136708789998</v>
      </c>
      <c r="DF18" s="485">
        <f t="shared" si="9"/>
        <v>5990.7300380199995</v>
      </c>
      <c r="DG18" s="474">
        <f t="shared" si="10"/>
        <v>7335.8085263999983</v>
      </c>
      <c r="DH18" s="481">
        <f t="shared" si="14"/>
        <v>22.452664029984604</v>
      </c>
      <c r="DN18" s="231"/>
      <c r="DO18" s="231"/>
      <c r="DP18" s="231"/>
      <c r="DQ18" s="231"/>
      <c r="DR18" s="231"/>
      <c r="DS18" s="231"/>
      <c r="DT18" s="231"/>
      <c r="DU18" s="231"/>
      <c r="DV18" s="231"/>
      <c r="DW18" s="231"/>
      <c r="DX18" s="231"/>
      <c r="DY18" s="231"/>
      <c r="DZ18" s="231"/>
      <c r="EA18" s="231"/>
      <c r="EB18" s="231"/>
      <c r="EC18" s="231"/>
      <c r="ED18" s="231"/>
      <c r="EE18" s="231"/>
    </row>
    <row r="19" spans="1:135" ht="20.100000000000001" customHeight="1" x14ac:dyDescent="0.25">
      <c r="A19" s="536"/>
      <c r="B19" s="463" t="s">
        <v>13</v>
      </c>
      <c r="C19" s="464" t="s">
        <v>134</v>
      </c>
      <c r="D19" s="479">
        <v>802.74495742000011</v>
      </c>
      <c r="E19" s="479">
        <v>667.90325021000001</v>
      </c>
      <c r="F19" s="479">
        <v>772.6538473600001</v>
      </c>
      <c r="G19" s="479">
        <v>1135.2097827999999</v>
      </c>
      <c r="H19" s="479">
        <v>1333.7049396399998</v>
      </c>
      <c r="I19" s="479">
        <v>796.99444394000022</v>
      </c>
      <c r="J19" s="479">
        <v>1638.6487064100002</v>
      </c>
      <c r="K19" s="479">
        <v>712.21533691000013</v>
      </c>
      <c r="L19" s="479">
        <v>672.95749144999979</v>
      </c>
      <c r="M19" s="480">
        <v>1804.3283247300001</v>
      </c>
      <c r="N19" s="480">
        <v>780.8768667999999</v>
      </c>
      <c r="O19" s="480">
        <v>736.7662220599999</v>
      </c>
      <c r="P19" s="481">
        <f t="shared" si="11"/>
        <v>11855.004169729998</v>
      </c>
      <c r="Q19" s="55">
        <v>960.33972672999994</v>
      </c>
      <c r="R19" s="55">
        <v>794.00381931999982</v>
      </c>
      <c r="S19" s="55">
        <v>810.69617605999963</v>
      </c>
      <c r="T19" s="55">
        <v>2540.0419090800001</v>
      </c>
      <c r="U19" s="55">
        <v>1082.78812831</v>
      </c>
      <c r="V19" s="55">
        <v>912.52014850999979</v>
      </c>
      <c r="W19" s="55">
        <v>1643.5684246099997</v>
      </c>
      <c r="X19" s="55">
        <v>983.81673342000033</v>
      </c>
      <c r="Y19" s="55">
        <v>849.68952586000012</v>
      </c>
      <c r="Z19" s="55">
        <v>1013.4485442099997</v>
      </c>
      <c r="AA19" s="55">
        <v>927.07092798000019</v>
      </c>
      <c r="AB19" s="55">
        <v>1473.3359670999998</v>
      </c>
      <c r="AC19" s="481">
        <f t="shared" si="12"/>
        <v>13991.320031189998</v>
      </c>
      <c r="AD19" s="55">
        <v>1356.1688515499993</v>
      </c>
      <c r="AE19" s="55">
        <v>1238.6649000899999</v>
      </c>
      <c r="AF19" s="55">
        <v>1102.93297755</v>
      </c>
      <c r="AG19" s="55">
        <v>1800.6721978300004</v>
      </c>
      <c r="AH19" s="55">
        <v>2150.6563967999996</v>
      </c>
      <c r="AI19" s="55">
        <v>1101.0964449600001</v>
      </c>
      <c r="AJ19" s="55">
        <v>2100.2220438099998</v>
      </c>
      <c r="AK19" s="55">
        <v>2052.3506117500001</v>
      </c>
      <c r="AL19" s="55">
        <v>1305.7470259999998</v>
      </c>
      <c r="AM19" s="242">
        <v>1346.0190714499997</v>
      </c>
      <c r="AN19" s="242">
        <v>1162.1962290699998</v>
      </c>
      <c r="AO19" s="242">
        <v>1898.6344526199996</v>
      </c>
      <c r="AP19" s="484">
        <v>1983.7377522000004</v>
      </c>
      <c r="AQ19" s="55">
        <v>1279.5349200199998</v>
      </c>
      <c r="AR19" s="55">
        <v>1305.4332972200002</v>
      </c>
      <c r="AS19" s="55">
        <v>1964.39071096</v>
      </c>
      <c r="AT19" s="55">
        <v>2694.9338994200016</v>
      </c>
      <c r="AU19" s="55">
        <v>1477.5224784300001</v>
      </c>
      <c r="AV19" s="55">
        <v>3574.7563731999994</v>
      </c>
      <c r="AW19" s="55">
        <v>1331.84643779</v>
      </c>
      <c r="AX19" s="55">
        <v>1330.6733888200001</v>
      </c>
      <c r="AY19" s="55">
        <v>1334.3788860000002</v>
      </c>
      <c r="AZ19" s="55">
        <v>1298.1750284699999</v>
      </c>
      <c r="BA19" s="55">
        <v>1352.9116947300004</v>
      </c>
      <c r="BB19" s="484">
        <v>2118.8467529699997</v>
      </c>
      <c r="BC19" s="55">
        <v>1524.3370813499998</v>
      </c>
      <c r="BD19" s="55">
        <v>1496.17094331</v>
      </c>
      <c r="BE19" s="55">
        <v>3481.6143321000004</v>
      </c>
      <c r="BF19" s="55">
        <v>2672.8798147100001</v>
      </c>
      <c r="BG19" s="55">
        <v>1502.0280260200002</v>
      </c>
      <c r="BH19" s="55">
        <v>3469.9652398099993</v>
      </c>
      <c r="BI19" s="55">
        <v>1923.9485788499999</v>
      </c>
      <c r="BJ19" s="55">
        <v>1421.6989893499997</v>
      </c>
      <c r="BK19" s="55">
        <v>1822.8460509200002</v>
      </c>
      <c r="BL19" s="55">
        <v>1618.1721234000001</v>
      </c>
      <c r="BM19" s="55">
        <v>1787.7210574299995</v>
      </c>
      <c r="BN19" s="472">
        <f t="shared" si="13"/>
        <v>24840.228990219999</v>
      </c>
      <c r="BO19" s="55">
        <v>2047.3838223700002</v>
      </c>
      <c r="BP19" s="55">
        <v>1658.9920655400001</v>
      </c>
      <c r="BQ19" s="55">
        <v>1857.9600558099999</v>
      </c>
      <c r="BR19" s="55">
        <v>4002.8611083200003</v>
      </c>
      <c r="BS19" s="55">
        <v>2503.3640928899995</v>
      </c>
      <c r="BT19" s="55">
        <v>1937.0408088700001</v>
      </c>
      <c r="BU19" s="55">
        <v>5011.9449384899999</v>
      </c>
      <c r="BV19" s="55">
        <v>1938.35312772</v>
      </c>
      <c r="BW19" s="55">
        <v>1846.9684792600001</v>
      </c>
      <c r="BX19" s="55">
        <v>2213.7584241300001</v>
      </c>
      <c r="BY19" s="55">
        <v>1695.3808072300001</v>
      </c>
      <c r="BZ19" s="55">
        <v>2037.3528936900002</v>
      </c>
      <c r="CA19" s="472">
        <f t="shared" si="15"/>
        <v>28751.360624320008</v>
      </c>
      <c r="CB19" s="484">
        <v>2464.2855941500006</v>
      </c>
      <c r="CC19" s="55">
        <v>1872.9894978</v>
      </c>
      <c r="CD19" s="55">
        <v>2119.3694668500002</v>
      </c>
      <c r="CE19" s="55">
        <v>5697.63090422</v>
      </c>
      <c r="CF19" s="55">
        <v>2727.829946840001</v>
      </c>
      <c r="CG19" s="55">
        <v>2038.8189527900001</v>
      </c>
      <c r="CH19" s="55">
        <v>5197.9674052500013</v>
      </c>
      <c r="CI19" s="55">
        <v>1987.1016257700001</v>
      </c>
      <c r="CJ19" s="55">
        <v>1997.3706903000002</v>
      </c>
      <c r="CK19" s="55">
        <v>2155.2741651599999</v>
      </c>
      <c r="CL19" s="55">
        <v>2062.3663396299999</v>
      </c>
      <c r="CM19" s="159">
        <v>2071.0806519600001</v>
      </c>
      <c r="CN19" s="472">
        <f t="shared" si="16"/>
        <v>32392.085240720004</v>
      </c>
      <c r="CO19" s="55">
        <v>2581.0066849600007</v>
      </c>
      <c r="CP19" s="55">
        <v>1839.0655872600005</v>
      </c>
      <c r="CQ19" s="55">
        <v>1943.43240943</v>
      </c>
      <c r="CR19" s="55">
        <v>4518.9377831899992</v>
      </c>
      <c r="CS19" s="55">
        <v>2912.7993613999997</v>
      </c>
      <c r="CT19" s="55">
        <v>1980.7650899499997</v>
      </c>
      <c r="CU19" s="55">
        <v>3753.8950712400006</v>
      </c>
      <c r="CV19" s="55">
        <v>2824.2513792699992</v>
      </c>
      <c r="CW19" s="55">
        <v>2032.2056779300005</v>
      </c>
      <c r="CX19" s="55">
        <v>2177.4119872600004</v>
      </c>
      <c r="CY19" s="55">
        <v>2136.0502869699999</v>
      </c>
      <c r="CZ19" s="55">
        <v>2846.6733398499996</v>
      </c>
      <c r="DA19" s="472">
        <f t="shared" si="17"/>
        <v>31546.494658709998</v>
      </c>
      <c r="DB19" s="484">
        <v>2854.0208714299997</v>
      </c>
      <c r="DC19" s="55">
        <v>1948.4729028000004</v>
      </c>
      <c r="DD19" s="55">
        <v>2152.6204560599995</v>
      </c>
      <c r="DE19" s="568">
        <f t="shared" si="8"/>
        <v>6456.6445588000006</v>
      </c>
      <c r="DF19" s="485">
        <f t="shared" si="9"/>
        <v>6363.5046816500007</v>
      </c>
      <c r="DG19" s="474">
        <f t="shared" si="10"/>
        <v>6955.1142302899989</v>
      </c>
      <c r="DH19" s="481">
        <f t="shared" si="14"/>
        <v>9.296913858584599</v>
      </c>
      <c r="DN19" s="231"/>
      <c r="DO19" s="231"/>
      <c r="DP19" s="231"/>
      <c r="DQ19" s="231"/>
      <c r="DR19" s="231"/>
      <c r="DS19" s="231"/>
      <c r="DT19" s="231"/>
      <c r="DU19" s="231"/>
      <c r="DV19" s="231"/>
      <c r="DW19" s="231"/>
      <c r="DX19" s="231"/>
      <c r="DY19" s="231"/>
      <c r="DZ19" s="231"/>
      <c r="EA19" s="231"/>
      <c r="EB19" s="231"/>
      <c r="EC19" s="231"/>
      <c r="ED19" s="231"/>
      <c r="EE19" s="231"/>
    </row>
    <row r="20" spans="1:135" ht="20.100000000000001" customHeight="1" x14ac:dyDescent="0.25">
      <c r="A20" s="536"/>
      <c r="B20" s="463" t="s">
        <v>14</v>
      </c>
      <c r="C20" s="464" t="s">
        <v>135</v>
      </c>
      <c r="D20" s="479">
        <v>0</v>
      </c>
      <c r="E20" s="479">
        <v>0</v>
      </c>
      <c r="F20" s="479">
        <v>0</v>
      </c>
      <c r="G20" s="479">
        <v>0</v>
      </c>
      <c r="H20" s="479">
        <v>0</v>
      </c>
      <c r="I20" s="479">
        <v>32.811906999999998</v>
      </c>
      <c r="J20" s="479">
        <v>291.87654300000003</v>
      </c>
      <c r="K20" s="479">
        <v>382.334182</v>
      </c>
      <c r="L20" s="479">
        <v>475.529651</v>
      </c>
      <c r="M20" s="480">
        <v>556.84697800000004</v>
      </c>
      <c r="N20" s="480">
        <v>569.57104300000003</v>
      </c>
      <c r="O20" s="480">
        <v>585.75235199999997</v>
      </c>
      <c r="P20" s="481">
        <f t="shared" si="11"/>
        <v>2894.7226559999999</v>
      </c>
      <c r="Q20" s="55">
        <v>471.64956799999999</v>
      </c>
      <c r="R20" s="55">
        <v>401.31358373</v>
      </c>
      <c r="S20" s="55">
        <v>554.83961399999998</v>
      </c>
      <c r="T20" s="55">
        <v>515.38243799999998</v>
      </c>
      <c r="U20" s="55">
        <v>571.67654800000003</v>
      </c>
      <c r="V20" s="55">
        <v>561.54433600000004</v>
      </c>
      <c r="W20" s="55">
        <v>636.93452501000002</v>
      </c>
      <c r="X20" s="55">
        <v>620.25118399999997</v>
      </c>
      <c r="Y20" s="55">
        <v>661.01100599999995</v>
      </c>
      <c r="Z20" s="55">
        <v>656.15703618000009</v>
      </c>
      <c r="AA20" s="55">
        <v>713.68381499999998</v>
      </c>
      <c r="AB20" s="55">
        <v>746.16264799999999</v>
      </c>
      <c r="AC20" s="481">
        <f t="shared" si="12"/>
        <v>7110.606301920001</v>
      </c>
      <c r="AD20" s="55">
        <v>672.00133400000004</v>
      </c>
      <c r="AE20" s="55">
        <v>604.22243200000003</v>
      </c>
      <c r="AF20" s="55">
        <v>721.06624199999999</v>
      </c>
      <c r="AG20" s="55">
        <v>687.28441599999996</v>
      </c>
      <c r="AH20" s="55">
        <v>696.04997700000001</v>
      </c>
      <c r="AI20" s="55">
        <v>660.57286799999997</v>
      </c>
      <c r="AJ20" s="55">
        <v>817.53250598</v>
      </c>
      <c r="AK20" s="55">
        <v>1111.126129</v>
      </c>
      <c r="AL20" s="55">
        <v>1195.807511</v>
      </c>
      <c r="AM20" s="242">
        <v>1170.198836</v>
      </c>
      <c r="AN20" s="242">
        <v>1108.228965</v>
      </c>
      <c r="AO20" s="242">
        <v>925.18373399999996</v>
      </c>
      <c r="AP20" s="484">
        <v>827.92391099999998</v>
      </c>
      <c r="AQ20" s="55">
        <v>769.297192</v>
      </c>
      <c r="AR20" s="55">
        <v>887.28707899999995</v>
      </c>
      <c r="AS20" s="55">
        <v>716.36247100000003</v>
      </c>
      <c r="AT20" s="55">
        <v>906.78120100000001</v>
      </c>
      <c r="AU20" s="55">
        <v>806.59512900000004</v>
      </c>
      <c r="AV20" s="55">
        <v>880.582987</v>
      </c>
      <c r="AW20" s="55">
        <v>993.78529200000003</v>
      </c>
      <c r="AX20" s="55">
        <v>854.36770899999999</v>
      </c>
      <c r="AY20" s="55">
        <v>1067.88588</v>
      </c>
      <c r="AZ20" s="55">
        <v>1025.8348800000001</v>
      </c>
      <c r="BA20" s="55">
        <v>1077.312664</v>
      </c>
      <c r="BB20" s="484">
        <v>1072.55286</v>
      </c>
      <c r="BC20" s="55">
        <v>863.52601200000004</v>
      </c>
      <c r="BD20" s="55">
        <v>926.76466300000004</v>
      </c>
      <c r="BE20" s="55">
        <v>1016.078905</v>
      </c>
      <c r="BF20" s="55">
        <v>987.69473000000005</v>
      </c>
      <c r="BG20" s="55">
        <v>867.42438900000002</v>
      </c>
      <c r="BH20" s="55">
        <v>1034.3805870000001</v>
      </c>
      <c r="BI20" s="55">
        <v>1000.378659</v>
      </c>
      <c r="BJ20" s="55">
        <v>1029.7119419999999</v>
      </c>
      <c r="BK20" s="55">
        <v>1154.7352550000001</v>
      </c>
      <c r="BL20" s="55">
        <v>1065.221542</v>
      </c>
      <c r="BM20" s="55">
        <v>1270.6043360000001</v>
      </c>
      <c r="BN20" s="472">
        <f t="shared" si="13"/>
        <v>12289.073879999998</v>
      </c>
      <c r="BO20" s="55">
        <v>1052.994322</v>
      </c>
      <c r="BP20" s="55">
        <v>1052.8099070000001</v>
      </c>
      <c r="BQ20" s="55">
        <v>979.01097300000004</v>
      </c>
      <c r="BR20" s="55">
        <v>1027.0750869999999</v>
      </c>
      <c r="BS20" s="55">
        <v>1074.820293</v>
      </c>
      <c r="BT20" s="55">
        <v>1049.9542980000001</v>
      </c>
      <c r="BU20" s="55">
        <v>1195.027184</v>
      </c>
      <c r="BV20" s="55">
        <v>1033.5204659999999</v>
      </c>
      <c r="BW20" s="55">
        <v>1174.2384609999999</v>
      </c>
      <c r="BX20" s="55">
        <v>1262.657913</v>
      </c>
      <c r="BY20" s="55">
        <v>1194.6190590000001</v>
      </c>
      <c r="BZ20" s="55">
        <v>1374.775969</v>
      </c>
      <c r="CA20" s="472">
        <f t="shared" si="15"/>
        <v>13471.503932000001</v>
      </c>
      <c r="CB20" s="484">
        <v>1108.948093</v>
      </c>
      <c r="CC20" s="55">
        <v>1044.9414079999999</v>
      </c>
      <c r="CD20" s="55">
        <v>1193.495273</v>
      </c>
      <c r="CE20" s="55">
        <v>1054.235197</v>
      </c>
      <c r="CF20" s="55">
        <v>1039.483502</v>
      </c>
      <c r="CG20" s="55">
        <v>1062.1962940000001</v>
      </c>
      <c r="CH20" s="55">
        <v>1141.535952</v>
      </c>
      <c r="CI20" s="55">
        <v>1281.5901779999999</v>
      </c>
      <c r="CJ20" s="55">
        <v>1201.8328710000001</v>
      </c>
      <c r="CK20" s="55">
        <v>1256.04114</v>
      </c>
      <c r="CL20" s="55">
        <v>1185.881449</v>
      </c>
      <c r="CM20" s="159">
        <v>1564.7624499999999</v>
      </c>
      <c r="CN20" s="472">
        <f t="shared" si="16"/>
        <v>14134.943807000001</v>
      </c>
      <c r="CO20" s="55">
        <v>968.43935500999999</v>
      </c>
      <c r="CP20" s="55">
        <v>919.74703</v>
      </c>
      <c r="CQ20" s="55">
        <v>1014.058729</v>
      </c>
      <c r="CR20" s="55">
        <v>996.04722700000002</v>
      </c>
      <c r="CS20" s="55">
        <v>964.39730199999997</v>
      </c>
      <c r="CT20" s="55">
        <v>988.72804499999995</v>
      </c>
      <c r="CU20" s="55">
        <v>962.11794799999996</v>
      </c>
      <c r="CV20" s="55">
        <v>1114.774234</v>
      </c>
      <c r="CW20" s="55">
        <v>1034.985862</v>
      </c>
      <c r="CX20" s="55">
        <v>986.33783800000003</v>
      </c>
      <c r="CY20" s="55">
        <v>1109.479212</v>
      </c>
      <c r="CZ20" s="55">
        <v>1302.1126690000001</v>
      </c>
      <c r="DA20" s="472">
        <f t="shared" si="17"/>
        <v>12361.225451009999</v>
      </c>
      <c r="DB20" s="484">
        <v>1155.2892509999999</v>
      </c>
      <c r="DC20" s="55">
        <v>1055.0994049999999</v>
      </c>
      <c r="DD20" s="55">
        <v>1267.294834</v>
      </c>
      <c r="DE20" s="568">
        <f t="shared" si="8"/>
        <v>3347.3847739999997</v>
      </c>
      <c r="DF20" s="485">
        <f t="shared" si="9"/>
        <v>2902.2451140099997</v>
      </c>
      <c r="DG20" s="474">
        <f t="shared" si="10"/>
        <v>3477.6834900000003</v>
      </c>
      <c r="DH20" s="481">
        <f t="shared" si="14"/>
        <v>19.827352735032221</v>
      </c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</row>
    <row r="21" spans="1:135" ht="20.100000000000001" customHeight="1" x14ac:dyDescent="0.25">
      <c r="A21" s="536"/>
      <c r="B21" s="463" t="s">
        <v>15</v>
      </c>
      <c r="C21" s="464" t="s">
        <v>16</v>
      </c>
      <c r="D21" s="479">
        <v>326.13526100000001</v>
      </c>
      <c r="E21" s="479">
        <v>264.51441999999997</v>
      </c>
      <c r="F21" s="479">
        <v>210.84567500999998</v>
      </c>
      <c r="G21" s="479">
        <v>173.034469</v>
      </c>
      <c r="H21" s="479">
        <v>286.785394</v>
      </c>
      <c r="I21" s="479">
        <v>136.48206200000001</v>
      </c>
      <c r="J21" s="479">
        <v>36.808487190000001</v>
      </c>
      <c r="K21" s="479">
        <v>65.713093999999998</v>
      </c>
      <c r="L21" s="479">
        <v>58.828859999999999</v>
      </c>
      <c r="M21" s="480">
        <v>1.53589</v>
      </c>
      <c r="N21" s="480">
        <v>12.3</v>
      </c>
      <c r="O21" s="480">
        <v>171.3655</v>
      </c>
      <c r="P21" s="481">
        <f t="shared" si="11"/>
        <v>1744.3491122</v>
      </c>
      <c r="Q21" s="55">
        <v>18.530355</v>
      </c>
      <c r="R21" s="55">
        <v>7.5</v>
      </c>
      <c r="S21" s="55">
        <v>184.12155000000001</v>
      </c>
      <c r="T21" s="55">
        <v>358.61667499999999</v>
      </c>
      <c r="U21" s="55">
        <v>244.13698500000001</v>
      </c>
      <c r="V21" s="55">
        <v>4.5</v>
      </c>
      <c r="W21" s="55">
        <v>1.1543209999999999</v>
      </c>
      <c r="X21" s="55">
        <v>0</v>
      </c>
      <c r="Y21" s="55">
        <v>2.0000000000000001E-4</v>
      </c>
      <c r="Z21" s="55">
        <v>8.7135090000000002</v>
      </c>
      <c r="AA21" s="55">
        <v>24.308821999999999</v>
      </c>
      <c r="AB21" s="55">
        <v>38.059510000000003</v>
      </c>
      <c r="AC21" s="481">
        <f t="shared" si="12"/>
        <v>889.6419269999999</v>
      </c>
      <c r="AD21" s="55">
        <v>24</v>
      </c>
      <c r="AE21" s="55">
        <v>16.146129999999999</v>
      </c>
      <c r="AF21" s="55">
        <v>20</v>
      </c>
      <c r="AG21" s="55">
        <v>3.31684</v>
      </c>
      <c r="AH21" s="55">
        <v>23.700576999999999</v>
      </c>
      <c r="AI21" s="55">
        <v>0.31</v>
      </c>
      <c r="AJ21" s="55">
        <v>0</v>
      </c>
      <c r="AK21" s="55">
        <v>3.1</v>
      </c>
      <c r="AL21" s="55">
        <v>0.2</v>
      </c>
      <c r="AM21" s="55">
        <v>0</v>
      </c>
      <c r="AN21" s="55">
        <v>0</v>
      </c>
      <c r="AO21" s="242">
        <v>2.8</v>
      </c>
      <c r="AP21" s="484">
        <v>3.5</v>
      </c>
      <c r="AQ21" s="55">
        <v>1.4</v>
      </c>
      <c r="AR21" s="55">
        <v>0.65</v>
      </c>
      <c r="AS21" s="55">
        <v>0</v>
      </c>
      <c r="AT21" s="55">
        <v>0</v>
      </c>
      <c r="AU21" s="55">
        <v>0</v>
      </c>
      <c r="AV21" s="55">
        <v>5.3042700000000007E-3</v>
      </c>
      <c r="AW21" s="55">
        <v>0</v>
      </c>
      <c r="AX21" s="55">
        <v>0</v>
      </c>
      <c r="AY21" s="55">
        <v>0</v>
      </c>
      <c r="AZ21" s="55">
        <v>0</v>
      </c>
      <c r="BA21" s="55">
        <v>0</v>
      </c>
      <c r="BB21" s="484">
        <v>0</v>
      </c>
      <c r="BC21" s="55">
        <v>0</v>
      </c>
      <c r="BD21" s="55">
        <v>0</v>
      </c>
      <c r="BE21" s="55">
        <v>0</v>
      </c>
      <c r="BF21" s="55">
        <v>0</v>
      </c>
      <c r="BG21" s="55">
        <v>0</v>
      </c>
      <c r="BH21" s="55">
        <v>46</v>
      </c>
      <c r="BI21" s="55">
        <v>0</v>
      </c>
      <c r="BJ21" s="55">
        <v>0</v>
      </c>
      <c r="BK21" s="55">
        <v>0</v>
      </c>
      <c r="BL21" s="55">
        <v>0</v>
      </c>
      <c r="BM21" s="55">
        <v>0.3</v>
      </c>
      <c r="BN21" s="472">
        <f t="shared" si="13"/>
        <v>46.3</v>
      </c>
      <c r="BO21" s="55">
        <v>0</v>
      </c>
      <c r="BP21" s="55">
        <v>0</v>
      </c>
      <c r="BQ21" s="55">
        <v>0</v>
      </c>
      <c r="BR21" s="55">
        <v>0</v>
      </c>
      <c r="BS21" s="55">
        <v>0.19461100000000001</v>
      </c>
      <c r="BT21" s="55">
        <v>0</v>
      </c>
      <c r="BU21" s="55">
        <v>5.92</v>
      </c>
      <c r="BV21" s="55">
        <v>0</v>
      </c>
      <c r="BW21" s="55">
        <v>0</v>
      </c>
      <c r="BX21" s="486">
        <v>0.29988199999999998</v>
      </c>
      <c r="BY21" s="486">
        <v>0</v>
      </c>
      <c r="BZ21" s="486">
        <v>0</v>
      </c>
      <c r="CA21" s="472">
        <f t="shared" si="15"/>
        <v>6.4144930000000002</v>
      </c>
      <c r="CB21" s="580">
        <v>1.5</v>
      </c>
      <c r="CC21" s="486">
        <v>2.0000010000000001</v>
      </c>
      <c r="CD21" s="486">
        <v>2E-8</v>
      </c>
      <c r="CE21" s="486">
        <v>0</v>
      </c>
      <c r="CF21" s="486">
        <v>8</v>
      </c>
      <c r="CG21" s="486">
        <v>0</v>
      </c>
      <c r="CH21" s="486">
        <v>0</v>
      </c>
      <c r="CI21" s="486">
        <v>0.84662099999999996</v>
      </c>
      <c r="CJ21" s="486">
        <v>0.62308200000000002</v>
      </c>
      <c r="CK21" s="486">
        <v>0</v>
      </c>
      <c r="CL21" s="486">
        <v>0</v>
      </c>
      <c r="CM21" s="487">
        <v>18.5</v>
      </c>
      <c r="CN21" s="472">
        <f t="shared" si="16"/>
        <v>31.469704020000002</v>
      </c>
      <c r="CO21" s="486">
        <v>0</v>
      </c>
      <c r="CP21" s="486">
        <v>0</v>
      </c>
      <c r="CQ21" s="486">
        <v>14</v>
      </c>
      <c r="CR21" s="486">
        <v>0.1058085</v>
      </c>
      <c r="CS21" s="486">
        <v>0.212255</v>
      </c>
      <c r="CT21" s="486">
        <v>0.95660999999999996</v>
      </c>
      <c r="CU21" s="486">
        <v>0.13906945000000001</v>
      </c>
      <c r="CV21" s="486">
        <v>7.4988199999999991E-2</v>
      </c>
      <c r="CW21" s="486">
        <v>0.44102954999999999</v>
      </c>
      <c r="CX21" s="486">
        <v>0.45237569999999999</v>
      </c>
      <c r="CY21" s="486">
        <v>0</v>
      </c>
      <c r="CZ21" s="486">
        <v>0</v>
      </c>
      <c r="DA21" s="472">
        <f t="shared" si="17"/>
        <v>16.3821364</v>
      </c>
      <c r="DB21" s="580">
        <v>0</v>
      </c>
      <c r="DC21" s="486">
        <v>0</v>
      </c>
      <c r="DD21" s="486">
        <v>0</v>
      </c>
      <c r="DE21" s="568">
        <f t="shared" si="8"/>
        <v>3.50000102</v>
      </c>
      <c r="DF21" s="485">
        <f t="shared" si="9"/>
        <v>14</v>
      </c>
      <c r="DG21" s="474">
        <f t="shared" si="10"/>
        <v>0</v>
      </c>
      <c r="DH21" s="48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</row>
    <row r="22" spans="1:135" ht="20.100000000000001" customHeight="1" x14ac:dyDescent="0.3">
      <c r="A22" s="536"/>
      <c r="B22" s="463" t="s">
        <v>19</v>
      </c>
      <c r="C22" s="488" t="s">
        <v>20</v>
      </c>
      <c r="D22" s="479">
        <v>1231.4849570199999</v>
      </c>
      <c r="E22" s="479">
        <v>1230.4584316</v>
      </c>
      <c r="F22" s="479">
        <v>1202.8202104199997</v>
      </c>
      <c r="G22" s="479">
        <v>1409.8243697299997</v>
      </c>
      <c r="H22" s="479">
        <v>1289.8348906600002</v>
      </c>
      <c r="I22" s="479">
        <v>1278.2510536300001</v>
      </c>
      <c r="J22" s="479">
        <v>1247.4494340800002</v>
      </c>
      <c r="K22" s="479">
        <v>1188.9607932399999</v>
      </c>
      <c r="L22" s="479">
        <v>1900.82250638</v>
      </c>
      <c r="M22" s="480">
        <v>1597.8461013599997</v>
      </c>
      <c r="N22" s="480">
        <v>1637.7947975999998</v>
      </c>
      <c r="O22" s="480">
        <v>1800.6830234399997</v>
      </c>
      <c r="P22" s="481">
        <f t="shared" si="11"/>
        <v>17016.230569159998</v>
      </c>
      <c r="Q22" s="55">
        <v>1503.3238858600007</v>
      </c>
      <c r="R22" s="55">
        <v>1310.9754017000005</v>
      </c>
      <c r="S22" s="55">
        <v>1769.6379513399991</v>
      </c>
      <c r="T22" s="55">
        <v>1654.36973816</v>
      </c>
      <c r="U22" s="55">
        <v>1372.9846721599993</v>
      </c>
      <c r="V22" s="55">
        <v>1536.9316236800003</v>
      </c>
      <c r="W22" s="55">
        <v>2030.3052296699998</v>
      </c>
      <c r="X22" s="55">
        <v>1923.1034060600009</v>
      </c>
      <c r="Y22" s="55">
        <v>1630.6783413800003</v>
      </c>
      <c r="Z22" s="55">
        <v>1979.6142110899996</v>
      </c>
      <c r="AA22" s="55">
        <v>1507.0153716299992</v>
      </c>
      <c r="AB22" s="55">
        <v>2267.8367764299992</v>
      </c>
      <c r="AC22" s="481">
        <f t="shared" si="12"/>
        <v>20486.776609159999</v>
      </c>
      <c r="AD22" s="55">
        <v>1864.5383078899999</v>
      </c>
      <c r="AE22" s="55">
        <v>1906.14180758</v>
      </c>
      <c r="AF22" s="55">
        <v>2038.5357366500004</v>
      </c>
      <c r="AG22" s="55">
        <v>2490.4004643499998</v>
      </c>
      <c r="AH22" s="55">
        <v>2186.5258463799996</v>
      </c>
      <c r="AI22" s="55">
        <v>1913.99830548</v>
      </c>
      <c r="AJ22" s="55">
        <v>3841.8795136799999</v>
      </c>
      <c r="AK22" s="55">
        <v>2626.2812531899999</v>
      </c>
      <c r="AL22" s="55">
        <v>2946.8457749000004</v>
      </c>
      <c r="AM22" s="55">
        <v>2417.5922332399996</v>
      </c>
      <c r="AN22" s="55">
        <v>2914.4574741400002</v>
      </c>
      <c r="AO22" s="242">
        <v>3431.4095762100001</v>
      </c>
      <c r="AP22" s="484">
        <v>3361.7578300600003</v>
      </c>
      <c r="AQ22" s="55">
        <v>2578.6429351500005</v>
      </c>
      <c r="AR22" s="55">
        <v>3541.8719981300019</v>
      </c>
      <c r="AS22" s="55">
        <v>3817.5243458999985</v>
      </c>
      <c r="AT22" s="55">
        <v>3797.6401833399991</v>
      </c>
      <c r="AU22" s="55">
        <v>3385.9714855099996</v>
      </c>
      <c r="AV22" s="55">
        <v>4466.2829463099997</v>
      </c>
      <c r="AW22" s="55">
        <v>3900.1309804599987</v>
      </c>
      <c r="AX22" s="55">
        <v>3477.2445801200015</v>
      </c>
      <c r="AY22" s="55">
        <v>4492.9940806799996</v>
      </c>
      <c r="AZ22" s="55">
        <v>3873.6865597999981</v>
      </c>
      <c r="BA22" s="55">
        <v>4188.4036458100009</v>
      </c>
      <c r="BB22" s="484">
        <v>4048.8497033700019</v>
      </c>
      <c r="BC22" s="55">
        <v>3504.868512489998</v>
      </c>
      <c r="BD22" s="55">
        <v>3857.2679464099983</v>
      </c>
      <c r="BE22" s="55">
        <v>4738.1063243299977</v>
      </c>
      <c r="BF22" s="55">
        <v>3798.6797634699974</v>
      </c>
      <c r="BG22" s="55">
        <v>3530.3563699099964</v>
      </c>
      <c r="BH22" s="55">
        <v>4460.5443178799969</v>
      </c>
      <c r="BI22" s="55">
        <v>3682.1907935000027</v>
      </c>
      <c r="BJ22" s="55">
        <v>3378.3387119399981</v>
      </c>
      <c r="BK22" s="55">
        <v>3910.9261246700007</v>
      </c>
      <c r="BL22" s="55">
        <v>3896.0880922699989</v>
      </c>
      <c r="BM22" s="55">
        <v>5268.4617938299971</v>
      </c>
      <c r="BN22" s="472">
        <f t="shared" si="13"/>
        <v>48074.678454069995</v>
      </c>
      <c r="BO22" s="55">
        <v>4860.7289863599999</v>
      </c>
      <c r="BP22" s="55">
        <v>3454.1516570600006</v>
      </c>
      <c r="BQ22" s="55">
        <v>3603.1724618100011</v>
      </c>
      <c r="BR22" s="55">
        <v>4657.752073579999</v>
      </c>
      <c r="BS22" s="55">
        <v>4500.6863724400027</v>
      </c>
      <c r="BT22" s="55">
        <v>4146.8684777499975</v>
      </c>
      <c r="BU22" s="55">
        <v>5499.8109292499939</v>
      </c>
      <c r="BV22" s="55">
        <v>4146.1482493699987</v>
      </c>
      <c r="BW22" s="55">
        <v>5247.5277248500006</v>
      </c>
      <c r="BX22" s="55">
        <v>5311.1837202099996</v>
      </c>
      <c r="BY22" s="55">
        <v>4583.1567093800004</v>
      </c>
      <c r="BZ22" s="55">
        <v>6949.5571945400061</v>
      </c>
      <c r="CA22" s="472">
        <f t="shared" si="15"/>
        <v>56960.744556600002</v>
      </c>
      <c r="CB22" s="484">
        <v>5397.0801635300013</v>
      </c>
      <c r="CC22" s="55">
        <v>4592.3734093799985</v>
      </c>
      <c r="CD22" s="55">
        <v>4536.5455836800002</v>
      </c>
      <c r="CE22" s="55">
        <v>4950.5843767799979</v>
      </c>
      <c r="CF22" s="55">
        <v>4523.0410860600023</v>
      </c>
      <c r="CG22" s="55">
        <v>5133.2909627699955</v>
      </c>
      <c r="CH22" s="55">
        <v>5916.0958883500025</v>
      </c>
      <c r="CI22" s="55">
        <v>4496.0329404500008</v>
      </c>
      <c r="CJ22" s="55">
        <v>5215.1411700100043</v>
      </c>
      <c r="CK22" s="55">
        <v>6331.4910190300016</v>
      </c>
      <c r="CL22" s="55">
        <v>5598.8022906299966</v>
      </c>
      <c r="CM22" s="159">
        <v>7307.8039673799876</v>
      </c>
      <c r="CN22" s="472">
        <f t="shared" si="16"/>
        <v>63998.282858049984</v>
      </c>
      <c r="CO22" s="55">
        <v>4970.9441199100002</v>
      </c>
      <c r="CP22" s="55">
        <v>4381.3513831800001</v>
      </c>
      <c r="CQ22" s="55">
        <v>5941.544802880001</v>
      </c>
      <c r="CR22" s="55">
        <v>5941.9001665399946</v>
      </c>
      <c r="CS22" s="55">
        <v>5603.1588844499947</v>
      </c>
      <c r="CT22" s="55">
        <v>6200.8448141900008</v>
      </c>
      <c r="CU22" s="55">
        <v>4898.4653427300036</v>
      </c>
      <c r="CV22" s="55">
        <v>5553.9000318000008</v>
      </c>
      <c r="CW22" s="55">
        <v>5541.935828450004</v>
      </c>
      <c r="CX22" s="55">
        <v>5703.7809572700025</v>
      </c>
      <c r="CY22" s="55">
        <v>5592.8427845500037</v>
      </c>
      <c r="CZ22" s="55">
        <v>7646.4155867799946</v>
      </c>
      <c r="DA22" s="472">
        <f t="shared" si="17"/>
        <v>67977.084702730004</v>
      </c>
      <c r="DB22" s="484">
        <v>4877.4105821599978</v>
      </c>
      <c r="DC22" s="55">
        <v>3840.5780231299996</v>
      </c>
      <c r="DD22" s="55">
        <v>5368.8879194400006</v>
      </c>
      <c r="DE22" s="568">
        <f t="shared" si="8"/>
        <v>14525.999156589998</v>
      </c>
      <c r="DF22" s="485">
        <f t="shared" si="9"/>
        <v>15293.840305970003</v>
      </c>
      <c r="DG22" s="474">
        <f t="shared" si="10"/>
        <v>14086.876524729996</v>
      </c>
      <c r="DH22" s="481">
        <f t="shared" si="14"/>
        <v>-7.891829371128356</v>
      </c>
      <c r="DN22" s="231"/>
      <c r="DO22" s="231"/>
      <c r="DP22" s="231"/>
      <c r="DQ22" s="231"/>
      <c r="DR22" s="231"/>
      <c r="DS22" s="231"/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231"/>
      <c r="EE22" s="231"/>
    </row>
    <row r="23" spans="1:135" ht="20.100000000000001" customHeight="1" x14ac:dyDescent="0.3">
      <c r="A23" s="536"/>
      <c r="B23" s="463" t="s">
        <v>222</v>
      </c>
      <c r="C23" s="488" t="s">
        <v>225</v>
      </c>
      <c r="D23" s="479"/>
      <c r="E23" s="479"/>
      <c r="F23" s="479"/>
      <c r="G23" s="479"/>
      <c r="H23" s="479"/>
      <c r="I23" s="479"/>
      <c r="J23" s="479"/>
      <c r="K23" s="479"/>
      <c r="L23" s="479"/>
      <c r="M23" s="480"/>
      <c r="N23" s="480"/>
      <c r="O23" s="480"/>
      <c r="P23" s="481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481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242"/>
      <c r="AP23" s="484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484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472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472"/>
      <c r="CB23" s="484">
        <v>0</v>
      </c>
      <c r="CC23" s="55">
        <v>0</v>
      </c>
      <c r="CD23" s="55">
        <v>0</v>
      </c>
      <c r="CE23" s="55">
        <v>0</v>
      </c>
      <c r="CF23" s="55">
        <v>0</v>
      </c>
      <c r="CG23" s="55">
        <v>0</v>
      </c>
      <c r="CH23" s="55">
        <v>0</v>
      </c>
      <c r="CI23" s="55">
        <v>0</v>
      </c>
      <c r="CJ23" s="55">
        <v>0</v>
      </c>
      <c r="CK23" s="55">
        <v>0</v>
      </c>
      <c r="CL23" s="55">
        <v>0</v>
      </c>
      <c r="CM23" s="159">
        <v>0</v>
      </c>
      <c r="CN23" s="472">
        <f t="shared" si="16"/>
        <v>0</v>
      </c>
      <c r="CO23" s="55">
        <v>0</v>
      </c>
      <c r="CP23" s="55">
        <v>0</v>
      </c>
      <c r="CQ23" s="55">
        <v>0</v>
      </c>
      <c r="CR23" s="55">
        <v>0</v>
      </c>
      <c r="CS23" s="55">
        <v>0</v>
      </c>
      <c r="CT23" s="55">
        <v>0</v>
      </c>
      <c r="CU23" s="55">
        <v>0</v>
      </c>
      <c r="CV23" s="55">
        <v>0</v>
      </c>
      <c r="CW23" s="55">
        <v>0</v>
      </c>
      <c r="CX23" s="55">
        <v>0</v>
      </c>
      <c r="CY23" s="55">
        <v>0</v>
      </c>
      <c r="CZ23" s="55">
        <v>0</v>
      </c>
      <c r="DA23" s="472">
        <f t="shared" si="17"/>
        <v>0</v>
      </c>
      <c r="DB23" s="484">
        <v>0</v>
      </c>
      <c r="DC23" s="55">
        <v>8.0047000000000007E-4</v>
      </c>
      <c r="DD23" s="55"/>
      <c r="DE23" s="568">
        <f t="shared" si="8"/>
        <v>0</v>
      </c>
      <c r="DF23" s="485">
        <f t="shared" si="9"/>
        <v>0</v>
      </c>
      <c r="DG23" s="474">
        <f t="shared" si="10"/>
        <v>8.0047000000000007E-4</v>
      </c>
      <c r="DH23" s="481"/>
      <c r="DN23" s="231"/>
      <c r="DO23" s="231"/>
      <c r="DP23" s="231"/>
      <c r="DQ23" s="231"/>
      <c r="DR23" s="231"/>
      <c r="DS23" s="231"/>
      <c r="DT23" s="231"/>
      <c r="DU23" s="231"/>
      <c r="DV23" s="231"/>
      <c r="DW23" s="231"/>
      <c r="DX23" s="231"/>
      <c r="DY23" s="231"/>
      <c r="DZ23" s="231"/>
      <c r="EA23" s="231"/>
      <c r="EB23" s="231"/>
      <c r="EC23" s="231"/>
      <c r="ED23" s="231"/>
      <c r="EE23" s="231"/>
    </row>
    <row r="24" spans="1:135" ht="20.100000000000001" customHeight="1" x14ac:dyDescent="0.25">
      <c r="A24" s="536"/>
      <c r="B24" s="463" t="s">
        <v>26</v>
      </c>
      <c r="C24" s="464" t="s">
        <v>124</v>
      </c>
      <c r="D24" s="479">
        <v>0</v>
      </c>
      <c r="E24" s="479">
        <v>0</v>
      </c>
      <c r="F24" s="479">
        <v>0</v>
      </c>
      <c r="G24" s="479">
        <v>0</v>
      </c>
      <c r="H24" s="479">
        <v>0</v>
      </c>
      <c r="I24" s="479">
        <v>0</v>
      </c>
      <c r="J24" s="479">
        <v>0</v>
      </c>
      <c r="K24" s="479">
        <v>0</v>
      </c>
      <c r="L24" s="479">
        <v>0</v>
      </c>
      <c r="M24" s="480">
        <v>0</v>
      </c>
      <c r="N24" s="480">
        <v>0</v>
      </c>
      <c r="O24" s="480">
        <v>0</v>
      </c>
      <c r="P24" s="481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5">
        <v>0</v>
      </c>
      <c r="AB24" s="55">
        <v>0</v>
      </c>
      <c r="AC24" s="481">
        <v>0</v>
      </c>
      <c r="AD24" s="55">
        <v>0</v>
      </c>
      <c r="AE24" s="55">
        <v>0</v>
      </c>
      <c r="AF24" s="55">
        <v>0</v>
      </c>
      <c r="AG24" s="55">
        <v>0</v>
      </c>
      <c r="AH24" s="55">
        <v>0</v>
      </c>
      <c r="AI24" s="55">
        <v>0</v>
      </c>
      <c r="AJ24" s="55">
        <v>0</v>
      </c>
      <c r="AK24" s="55">
        <v>0</v>
      </c>
      <c r="AL24" s="55">
        <v>0</v>
      </c>
      <c r="AM24" s="55">
        <v>0</v>
      </c>
      <c r="AN24" s="55">
        <v>0</v>
      </c>
      <c r="AO24" s="242">
        <v>0</v>
      </c>
      <c r="AP24" s="484">
        <v>0</v>
      </c>
      <c r="AQ24" s="55">
        <v>0</v>
      </c>
      <c r="AR24" s="55">
        <v>0</v>
      </c>
      <c r="AS24" s="55">
        <v>0</v>
      </c>
      <c r="AT24" s="55">
        <v>0</v>
      </c>
      <c r="AU24" s="55">
        <v>0</v>
      </c>
      <c r="AV24" s="55">
        <v>0</v>
      </c>
      <c r="AW24" s="55">
        <v>0</v>
      </c>
      <c r="AX24" s="55">
        <v>0</v>
      </c>
      <c r="AY24" s="55">
        <v>0</v>
      </c>
      <c r="AZ24" s="55">
        <v>0</v>
      </c>
      <c r="BA24" s="55">
        <v>0</v>
      </c>
      <c r="BB24" s="484">
        <v>0</v>
      </c>
      <c r="BC24" s="55">
        <v>0</v>
      </c>
      <c r="BD24" s="55">
        <v>0</v>
      </c>
      <c r="BE24" s="55">
        <v>0</v>
      </c>
      <c r="BF24" s="55">
        <v>0</v>
      </c>
      <c r="BG24" s="55">
        <v>0</v>
      </c>
      <c r="BH24" s="55">
        <v>0</v>
      </c>
      <c r="BI24" s="55">
        <v>0</v>
      </c>
      <c r="BJ24" s="55">
        <v>0</v>
      </c>
      <c r="BK24" s="55">
        <v>0</v>
      </c>
      <c r="BL24" s="55">
        <v>0</v>
      </c>
      <c r="BM24" s="55">
        <v>0</v>
      </c>
      <c r="BN24" s="472">
        <f t="shared" si="13"/>
        <v>0</v>
      </c>
      <c r="BO24" s="55">
        <v>0</v>
      </c>
      <c r="BP24" s="55">
        <v>0</v>
      </c>
      <c r="BQ24" s="55">
        <v>0</v>
      </c>
      <c r="BR24" s="55">
        <v>0</v>
      </c>
      <c r="BS24" s="55">
        <v>0</v>
      </c>
      <c r="BT24" s="55">
        <v>0</v>
      </c>
      <c r="BU24" s="55">
        <v>0</v>
      </c>
      <c r="BV24" s="55">
        <v>0</v>
      </c>
      <c r="BW24" s="55">
        <v>322.27743684000001</v>
      </c>
      <c r="BX24" s="55">
        <v>1076.3339770300001</v>
      </c>
      <c r="BY24" s="55">
        <v>168.86349332</v>
      </c>
      <c r="BZ24" s="55">
        <v>817.43433638999988</v>
      </c>
      <c r="CA24" s="472">
        <f t="shared" si="15"/>
        <v>2384.9092435800003</v>
      </c>
      <c r="CB24" s="484">
        <v>386.27161888000001</v>
      </c>
      <c r="CC24" s="55">
        <v>800.36320276999993</v>
      </c>
      <c r="CD24" s="55">
        <v>655.27238887999988</v>
      </c>
      <c r="CE24" s="55">
        <v>1031.4179583099999</v>
      </c>
      <c r="CF24" s="55">
        <v>1016.5210194599998</v>
      </c>
      <c r="CG24" s="55">
        <v>461.41017224000007</v>
      </c>
      <c r="CH24" s="55">
        <v>466.40640556</v>
      </c>
      <c r="CI24" s="55">
        <v>420.27711111999997</v>
      </c>
      <c r="CJ24" s="55">
        <v>70.058319439999991</v>
      </c>
      <c r="CK24" s="55">
        <v>80.051916660000003</v>
      </c>
      <c r="CL24" s="55">
        <v>319.09461109</v>
      </c>
      <c r="CM24" s="159">
        <v>682.15128889999983</v>
      </c>
      <c r="CN24" s="472">
        <f t="shared" si="16"/>
        <v>6389.2960133099987</v>
      </c>
      <c r="CO24" s="55">
        <v>913.24987577000013</v>
      </c>
      <c r="CP24" s="55">
        <v>582.18655831000001</v>
      </c>
      <c r="CQ24" s="55">
        <v>1307.2692985200001</v>
      </c>
      <c r="CR24" s="55">
        <v>961.97675388000039</v>
      </c>
      <c r="CS24" s="55">
        <v>1075.3806894100003</v>
      </c>
      <c r="CT24" s="55">
        <v>818.48158332999992</v>
      </c>
      <c r="CU24" s="55">
        <v>1047.5185694599998</v>
      </c>
      <c r="CV24" s="55">
        <v>1473.7280583199995</v>
      </c>
      <c r="CW24" s="55">
        <v>1148.8675729700003</v>
      </c>
      <c r="CX24" s="55">
        <v>1756.5481555700001</v>
      </c>
      <c r="CY24" s="55">
        <v>1426.43085432</v>
      </c>
      <c r="CZ24" s="55">
        <v>1581.4167610999987</v>
      </c>
      <c r="DA24" s="472">
        <f t="shared" si="17"/>
        <v>14093.054730960002</v>
      </c>
      <c r="DB24" s="484">
        <v>510.22983334000008</v>
      </c>
      <c r="DC24" s="55">
        <v>895.21950001000016</v>
      </c>
      <c r="DD24" s="55">
        <v>1404.9986916400001</v>
      </c>
      <c r="DE24" s="568">
        <f t="shared" si="8"/>
        <v>1841.9072105299999</v>
      </c>
      <c r="DF24" s="485">
        <f t="shared" si="9"/>
        <v>2802.7057326000004</v>
      </c>
      <c r="DG24" s="474">
        <f t="shared" si="10"/>
        <v>2810.4480249900002</v>
      </c>
      <c r="DH24" s="481">
        <f t="shared" si="14"/>
        <v>0.27624349927088954</v>
      </c>
      <c r="DN24" s="231"/>
      <c r="DO24" s="231"/>
      <c r="DP24" s="231"/>
      <c r="DQ24" s="231"/>
      <c r="DR24" s="231"/>
      <c r="DS24" s="231"/>
      <c r="DT24" s="231"/>
      <c r="DU24" s="231"/>
      <c r="DV24" s="231"/>
      <c r="DW24" s="231"/>
      <c r="DX24" s="231"/>
      <c r="DY24" s="231"/>
      <c r="DZ24" s="231"/>
      <c r="EA24" s="231"/>
      <c r="EB24" s="231"/>
      <c r="EC24" s="231"/>
      <c r="ED24" s="231"/>
      <c r="EE24" s="231"/>
    </row>
    <row r="25" spans="1:135" ht="20.100000000000001" customHeight="1" x14ac:dyDescent="0.25">
      <c r="A25" s="536"/>
      <c r="B25" s="463" t="s">
        <v>150</v>
      </c>
      <c r="C25" s="464" t="s">
        <v>154</v>
      </c>
      <c r="D25" s="479">
        <v>0</v>
      </c>
      <c r="E25" s="479">
        <v>0</v>
      </c>
      <c r="F25" s="479">
        <v>0</v>
      </c>
      <c r="G25" s="479">
        <v>0</v>
      </c>
      <c r="H25" s="479">
        <v>9.9999999999999995E-7</v>
      </c>
      <c r="I25" s="479">
        <v>0</v>
      </c>
      <c r="J25" s="479">
        <v>0</v>
      </c>
      <c r="K25" s="479">
        <v>0</v>
      </c>
      <c r="L25" s="479">
        <v>0</v>
      </c>
      <c r="M25" s="480">
        <v>0</v>
      </c>
      <c r="N25" s="480">
        <v>0</v>
      </c>
      <c r="O25" s="480">
        <v>0</v>
      </c>
      <c r="P25" s="481">
        <v>0</v>
      </c>
      <c r="Q25" s="479">
        <v>0</v>
      </c>
      <c r="R25" s="479">
        <v>0</v>
      </c>
      <c r="S25" s="479">
        <v>0</v>
      </c>
      <c r="T25" s="479">
        <v>0</v>
      </c>
      <c r="U25" s="479">
        <v>9.9999999999999995E-7</v>
      </c>
      <c r="V25" s="479">
        <v>0</v>
      </c>
      <c r="W25" s="479">
        <v>0</v>
      </c>
      <c r="X25" s="479">
        <v>0</v>
      </c>
      <c r="Y25" s="479">
        <v>0</v>
      </c>
      <c r="Z25" s="480">
        <v>0</v>
      </c>
      <c r="AA25" s="480">
        <v>0</v>
      </c>
      <c r="AB25" s="480">
        <v>0</v>
      </c>
      <c r="AC25" s="481">
        <v>0</v>
      </c>
      <c r="AD25" s="55">
        <v>0</v>
      </c>
      <c r="AE25" s="55">
        <v>0</v>
      </c>
      <c r="AF25" s="55">
        <v>0</v>
      </c>
      <c r="AG25" s="55">
        <v>10.40560022</v>
      </c>
      <c r="AH25" s="55">
        <v>15.458109589999999</v>
      </c>
      <c r="AI25" s="55">
        <v>0</v>
      </c>
      <c r="AJ25" s="55">
        <v>0</v>
      </c>
      <c r="AK25" s="55">
        <v>0</v>
      </c>
      <c r="AL25" s="55">
        <v>0</v>
      </c>
      <c r="AM25" s="55">
        <v>0</v>
      </c>
      <c r="AN25" s="55">
        <v>0</v>
      </c>
      <c r="AO25" s="55">
        <v>0</v>
      </c>
      <c r="AP25" s="484">
        <v>0</v>
      </c>
      <c r="AQ25" s="55">
        <v>0</v>
      </c>
      <c r="AR25" s="55">
        <v>0</v>
      </c>
      <c r="AS25" s="55">
        <v>0</v>
      </c>
      <c r="AT25" s="55">
        <v>0</v>
      </c>
      <c r="AU25" s="55">
        <v>0</v>
      </c>
      <c r="AV25" s="55">
        <v>0</v>
      </c>
      <c r="AW25" s="55">
        <v>0</v>
      </c>
      <c r="AX25" s="55">
        <v>0</v>
      </c>
      <c r="AY25" s="55">
        <v>0</v>
      </c>
      <c r="AZ25" s="55">
        <v>0</v>
      </c>
      <c r="BA25" s="55">
        <v>0</v>
      </c>
      <c r="BB25" s="484">
        <v>0</v>
      </c>
      <c r="BC25" s="55">
        <v>0</v>
      </c>
      <c r="BD25" s="55">
        <v>0</v>
      </c>
      <c r="BE25" s="55">
        <v>0</v>
      </c>
      <c r="BF25" s="55">
        <v>0</v>
      </c>
      <c r="BG25" s="55">
        <v>0</v>
      </c>
      <c r="BH25" s="55">
        <v>0</v>
      </c>
      <c r="BI25" s="55">
        <v>0</v>
      </c>
      <c r="BJ25" s="55">
        <v>0</v>
      </c>
      <c r="BK25" s="55">
        <v>0</v>
      </c>
      <c r="BL25" s="55">
        <v>0</v>
      </c>
      <c r="BM25" s="55">
        <v>0</v>
      </c>
      <c r="BN25" s="472">
        <f t="shared" si="13"/>
        <v>0</v>
      </c>
      <c r="BO25" s="55">
        <v>0</v>
      </c>
      <c r="BP25" s="55">
        <v>0</v>
      </c>
      <c r="BQ25" s="55">
        <v>0</v>
      </c>
      <c r="BR25" s="55">
        <v>0</v>
      </c>
      <c r="BS25" s="55">
        <v>0</v>
      </c>
      <c r="BT25" s="55">
        <v>0</v>
      </c>
      <c r="BU25" s="55">
        <v>0</v>
      </c>
      <c r="BV25" s="55">
        <v>0</v>
      </c>
      <c r="BW25" s="55">
        <v>0</v>
      </c>
      <c r="BX25" s="55">
        <v>0</v>
      </c>
      <c r="BY25" s="55">
        <v>0</v>
      </c>
      <c r="BZ25" s="55">
        <v>123.67349494000005</v>
      </c>
      <c r="CA25" s="472">
        <f t="shared" si="15"/>
        <v>123.67349494000005</v>
      </c>
      <c r="CB25" s="484">
        <v>80.329044650000057</v>
      </c>
      <c r="CC25" s="55">
        <v>74.255325869999993</v>
      </c>
      <c r="CD25" s="55">
        <v>90.620432520000037</v>
      </c>
      <c r="CE25" s="55">
        <v>79.042026520000022</v>
      </c>
      <c r="CF25" s="55">
        <v>94.546076290000045</v>
      </c>
      <c r="CG25" s="55">
        <v>102.21190429000001</v>
      </c>
      <c r="CH25" s="55">
        <v>99.823686609999953</v>
      </c>
      <c r="CI25" s="55">
        <v>102.51467805000003</v>
      </c>
      <c r="CJ25" s="55">
        <v>97.250455930000001</v>
      </c>
      <c r="CK25" s="55">
        <v>97.987945699999969</v>
      </c>
      <c r="CL25" s="55">
        <v>101.32940895</v>
      </c>
      <c r="CM25" s="159">
        <v>135.92233206999998</v>
      </c>
      <c r="CN25" s="472">
        <f t="shared" si="16"/>
        <v>1155.8333174500001</v>
      </c>
      <c r="CO25" s="55">
        <v>98.933809180000011</v>
      </c>
      <c r="CP25" s="55">
        <v>88.34305835999993</v>
      </c>
      <c r="CQ25" s="55">
        <v>88.84914265999997</v>
      </c>
      <c r="CR25" s="55">
        <v>86.439642770000006</v>
      </c>
      <c r="CS25" s="55">
        <v>101.44344685999998</v>
      </c>
      <c r="CT25" s="55">
        <v>96.214872289999988</v>
      </c>
      <c r="CU25" s="55">
        <v>94.802662190000007</v>
      </c>
      <c r="CV25" s="55">
        <v>105.74261917</v>
      </c>
      <c r="CW25" s="55">
        <v>102.17202684999997</v>
      </c>
      <c r="CX25" s="55">
        <v>98.658623349999942</v>
      </c>
      <c r="CY25" s="55">
        <v>115.33332610999997</v>
      </c>
      <c r="CZ25" s="55">
        <v>144.54809831999995</v>
      </c>
      <c r="DA25" s="472">
        <f t="shared" si="17"/>
        <v>1221.4813281099998</v>
      </c>
      <c r="DB25" s="484">
        <v>115.95658291000001</v>
      </c>
      <c r="DC25" s="55">
        <v>92.826781540000013</v>
      </c>
      <c r="DD25" s="55">
        <v>121.67327039000004</v>
      </c>
      <c r="DE25" s="568">
        <f t="shared" si="8"/>
        <v>245.20480304000009</v>
      </c>
      <c r="DF25" s="485">
        <f t="shared" si="9"/>
        <v>276.12601019999994</v>
      </c>
      <c r="DG25" s="474">
        <f t="shared" si="10"/>
        <v>330.45663484000005</v>
      </c>
      <c r="DH25" s="481">
        <f t="shared" si="14"/>
        <v>19.676025666922172</v>
      </c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</row>
    <row r="26" spans="1:135" ht="20.100000000000001" customHeight="1" x14ac:dyDescent="0.25">
      <c r="A26" s="536"/>
      <c r="B26" s="463" t="s">
        <v>148</v>
      </c>
      <c r="C26" s="464" t="s">
        <v>153</v>
      </c>
      <c r="D26" s="479">
        <v>0</v>
      </c>
      <c r="E26" s="479">
        <v>0</v>
      </c>
      <c r="F26" s="479">
        <v>0</v>
      </c>
      <c r="G26" s="479">
        <v>0</v>
      </c>
      <c r="H26" s="479">
        <v>9.9999999999999995E-7</v>
      </c>
      <c r="I26" s="479">
        <v>0</v>
      </c>
      <c r="J26" s="479">
        <v>0</v>
      </c>
      <c r="K26" s="479">
        <v>0</v>
      </c>
      <c r="L26" s="479">
        <v>0</v>
      </c>
      <c r="M26" s="480">
        <v>0</v>
      </c>
      <c r="N26" s="480">
        <v>0</v>
      </c>
      <c r="O26" s="480">
        <v>0</v>
      </c>
      <c r="P26" s="481">
        <v>0</v>
      </c>
      <c r="Q26" s="479">
        <v>0</v>
      </c>
      <c r="R26" s="479">
        <v>0</v>
      </c>
      <c r="S26" s="479">
        <v>0</v>
      </c>
      <c r="T26" s="479">
        <v>0</v>
      </c>
      <c r="U26" s="479">
        <v>9.9999999999999995E-7</v>
      </c>
      <c r="V26" s="479">
        <v>0</v>
      </c>
      <c r="W26" s="479">
        <v>0</v>
      </c>
      <c r="X26" s="479">
        <v>0</v>
      </c>
      <c r="Y26" s="479">
        <v>0</v>
      </c>
      <c r="Z26" s="480">
        <v>0</v>
      </c>
      <c r="AA26" s="480">
        <v>0</v>
      </c>
      <c r="AB26" s="480">
        <v>0</v>
      </c>
      <c r="AC26" s="481">
        <v>0</v>
      </c>
      <c r="AD26" s="55">
        <v>0</v>
      </c>
      <c r="AE26" s="55">
        <v>0</v>
      </c>
      <c r="AF26" s="55">
        <v>0</v>
      </c>
      <c r="AG26" s="55">
        <v>10.40560022</v>
      </c>
      <c r="AH26" s="55">
        <v>15.458109589999999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484">
        <v>0</v>
      </c>
      <c r="AQ26" s="55">
        <v>0</v>
      </c>
      <c r="AR26" s="55">
        <v>0</v>
      </c>
      <c r="AS26" s="55">
        <v>0</v>
      </c>
      <c r="AT26" s="55">
        <v>0</v>
      </c>
      <c r="AU26" s="55">
        <v>0</v>
      </c>
      <c r="AV26" s="55">
        <v>0</v>
      </c>
      <c r="AW26" s="55">
        <v>0</v>
      </c>
      <c r="AX26" s="55">
        <v>0</v>
      </c>
      <c r="AY26" s="55">
        <v>0</v>
      </c>
      <c r="AZ26" s="55">
        <v>0</v>
      </c>
      <c r="BA26" s="55">
        <v>0</v>
      </c>
      <c r="BB26" s="484">
        <v>0</v>
      </c>
      <c r="BC26" s="55">
        <v>0</v>
      </c>
      <c r="BD26" s="55">
        <v>0</v>
      </c>
      <c r="BE26" s="55">
        <v>0</v>
      </c>
      <c r="BF26" s="55">
        <v>0</v>
      </c>
      <c r="BG26" s="55">
        <v>0</v>
      </c>
      <c r="BH26" s="55">
        <v>0</v>
      </c>
      <c r="BI26" s="55">
        <v>0</v>
      </c>
      <c r="BJ26" s="55">
        <v>0</v>
      </c>
      <c r="BK26" s="55">
        <v>0</v>
      </c>
      <c r="BL26" s="55">
        <v>0</v>
      </c>
      <c r="BM26" s="55">
        <v>0</v>
      </c>
      <c r="BN26" s="472">
        <f t="shared" si="13"/>
        <v>0</v>
      </c>
      <c r="BO26" s="55">
        <v>0</v>
      </c>
      <c r="BP26" s="55">
        <v>0</v>
      </c>
      <c r="BQ26" s="55">
        <v>0</v>
      </c>
      <c r="BR26" s="55">
        <v>0</v>
      </c>
      <c r="BS26" s="55">
        <v>0</v>
      </c>
      <c r="BT26" s="55">
        <v>0</v>
      </c>
      <c r="BU26" s="55">
        <v>0</v>
      </c>
      <c r="BV26" s="55">
        <v>0</v>
      </c>
      <c r="BW26" s="55">
        <v>0</v>
      </c>
      <c r="BX26" s="55">
        <v>0</v>
      </c>
      <c r="BY26" s="55">
        <v>0</v>
      </c>
      <c r="BZ26" s="55">
        <v>161.56728072999996</v>
      </c>
      <c r="CA26" s="472">
        <f t="shared" si="15"/>
        <v>161.56728072999996</v>
      </c>
      <c r="CB26" s="484">
        <v>110.46298013000003</v>
      </c>
      <c r="CC26" s="55">
        <v>98.342594120000058</v>
      </c>
      <c r="CD26" s="55">
        <v>106.64993328</v>
      </c>
      <c r="CE26" s="55">
        <v>97.47366990999997</v>
      </c>
      <c r="CF26" s="55">
        <v>101.29262514000003</v>
      </c>
      <c r="CG26" s="55">
        <v>112.39388563000006</v>
      </c>
      <c r="CH26" s="55">
        <v>107.45251570999996</v>
      </c>
      <c r="CI26" s="55">
        <v>110.25124371999995</v>
      </c>
      <c r="CJ26" s="55">
        <v>101.2571751</v>
      </c>
      <c r="CK26" s="55">
        <v>100.57385559000001</v>
      </c>
      <c r="CL26" s="55">
        <v>114.01080272999999</v>
      </c>
      <c r="CM26" s="159">
        <v>166.0012394200001</v>
      </c>
      <c r="CN26" s="472">
        <f t="shared" si="16"/>
        <v>1326.1625204800002</v>
      </c>
      <c r="CO26" s="55">
        <v>121.97728908999999</v>
      </c>
      <c r="CP26" s="55">
        <v>117.15249139999992</v>
      </c>
      <c r="CQ26" s="55">
        <v>118.96786801999997</v>
      </c>
      <c r="CR26" s="55">
        <v>114.45085657</v>
      </c>
      <c r="CS26" s="55">
        <v>132.78573385999999</v>
      </c>
      <c r="CT26" s="55">
        <v>120.70558717000003</v>
      </c>
      <c r="CU26" s="55">
        <v>119.00216448</v>
      </c>
      <c r="CV26" s="55">
        <v>134.86242881999999</v>
      </c>
      <c r="CW26" s="55">
        <v>117.58112048999993</v>
      </c>
      <c r="CX26" s="55">
        <v>124.28608872</v>
      </c>
      <c r="CY26" s="55">
        <v>134.22017376000005</v>
      </c>
      <c r="CZ26" s="55">
        <v>180.61237617999993</v>
      </c>
      <c r="DA26" s="472">
        <f t="shared" si="17"/>
        <v>1536.6041785599998</v>
      </c>
      <c r="DB26" s="484">
        <v>146.2409111100001</v>
      </c>
      <c r="DC26" s="55">
        <v>104.10835278</v>
      </c>
      <c r="DD26" s="55">
        <v>150.21558802999999</v>
      </c>
      <c r="DE26" s="568">
        <f t="shared" si="8"/>
        <v>315.45550753000009</v>
      </c>
      <c r="DF26" s="485">
        <f t="shared" si="9"/>
        <v>358.09764850999989</v>
      </c>
      <c r="DG26" s="474">
        <f t="shared" si="10"/>
        <v>400.56485192000008</v>
      </c>
      <c r="DH26" s="481">
        <f t="shared" si="14"/>
        <v>11.859112615427936</v>
      </c>
      <c r="DN26" s="231"/>
      <c r="DO26" s="231"/>
      <c r="DP26" s="231"/>
      <c r="DQ26" s="231"/>
      <c r="DR26" s="231"/>
      <c r="DS26" s="231"/>
      <c r="DT26" s="231"/>
      <c r="DU26" s="231"/>
      <c r="DV26" s="231"/>
      <c r="DW26" s="231"/>
      <c r="DX26" s="231"/>
      <c r="DY26" s="231"/>
      <c r="DZ26" s="231"/>
      <c r="EA26" s="231"/>
      <c r="EB26" s="231"/>
      <c r="EC26" s="231"/>
      <c r="ED26" s="231"/>
      <c r="EE26" s="231"/>
    </row>
    <row r="27" spans="1:135" ht="20.100000000000001" customHeight="1" x14ac:dyDescent="0.25">
      <c r="A27" s="536"/>
      <c r="B27" s="463" t="s">
        <v>151</v>
      </c>
      <c r="C27" s="464" t="s">
        <v>155</v>
      </c>
      <c r="D27" s="479">
        <v>0</v>
      </c>
      <c r="E27" s="479">
        <v>0</v>
      </c>
      <c r="F27" s="479">
        <v>0</v>
      </c>
      <c r="G27" s="479">
        <v>0</v>
      </c>
      <c r="H27" s="479">
        <v>9.9999999999999995E-7</v>
      </c>
      <c r="I27" s="479">
        <v>0</v>
      </c>
      <c r="J27" s="479">
        <v>0</v>
      </c>
      <c r="K27" s="479">
        <v>0</v>
      </c>
      <c r="L27" s="479">
        <v>0</v>
      </c>
      <c r="M27" s="480">
        <v>0</v>
      </c>
      <c r="N27" s="480">
        <v>0</v>
      </c>
      <c r="O27" s="480">
        <v>0</v>
      </c>
      <c r="P27" s="481">
        <v>0</v>
      </c>
      <c r="Q27" s="479">
        <v>0</v>
      </c>
      <c r="R27" s="479">
        <v>0</v>
      </c>
      <c r="S27" s="479">
        <v>0</v>
      </c>
      <c r="T27" s="479">
        <v>0</v>
      </c>
      <c r="U27" s="479">
        <v>9.9999999999999995E-7</v>
      </c>
      <c r="V27" s="479">
        <v>0</v>
      </c>
      <c r="W27" s="479">
        <v>0</v>
      </c>
      <c r="X27" s="479">
        <v>0</v>
      </c>
      <c r="Y27" s="479">
        <v>0</v>
      </c>
      <c r="Z27" s="480">
        <v>0</v>
      </c>
      <c r="AA27" s="480">
        <v>0</v>
      </c>
      <c r="AB27" s="480">
        <v>0</v>
      </c>
      <c r="AC27" s="481">
        <v>0</v>
      </c>
      <c r="AD27" s="55">
        <v>0</v>
      </c>
      <c r="AE27" s="55">
        <v>0</v>
      </c>
      <c r="AF27" s="55">
        <v>0</v>
      </c>
      <c r="AG27" s="55">
        <v>10.40560022</v>
      </c>
      <c r="AH27" s="55">
        <v>15.458109589999999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484">
        <v>0</v>
      </c>
      <c r="AQ27" s="55">
        <v>0</v>
      </c>
      <c r="AR27" s="55">
        <v>0</v>
      </c>
      <c r="AS27" s="55">
        <v>0</v>
      </c>
      <c r="AT27" s="55">
        <v>0</v>
      </c>
      <c r="AU27" s="55">
        <v>0</v>
      </c>
      <c r="AV27" s="55">
        <v>0</v>
      </c>
      <c r="AW27" s="55">
        <v>0</v>
      </c>
      <c r="AX27" s="55">
        <v>0</v>
      </c>
      <c r="AY27" s="55">
        <v>0</v>
      </c>
      <c r="AZ27" s="55">
        <v>0</v>
      </c>
      <c r="BA27" s="55">
        <v>0</v>
      </c>
      <c r="BB27" s="484">
        <v>0</v>
      </c>
      <c r="BC27" s="55">
        <v>0</v>
      </c>
      <c r="BD27" s="55">
        <v>0</v>
      </c>
      <c r="BE27" s="55">
        <v>0</v>
      </c>
      <c r="BF27" s="55">
        <v>0</v>
      </c>
      <c r="BG27" s="55">
        <v>0</v>
      </c>
      <c r="BH27" s="55">
        <v>0</v>
      </c>
      <c r="BI27" s="55">
        <v>0</v>
      </c>
      <c r="BJ27" s="55">
        <v>0</v>
      </c>
      <c r="BK27" s="55">
        <v>0</v>
      </c>
      <c r="BL27" s="55">
        <v>0</v>
      </c>
      <c r="BM27" s="55">
        <v>0</v>
      </c>
      <c r="BN27" s="472">
        <f t="shared" si="13"/>
        <v>0</v>
      </c>
      <c r="BO27" s="55">
        <v>0</v>
      </c>
      <c r="BP27" s="55">
        <v>0</v>
      </c>
      <c r="BQ27" s="55">
        <v>0</v>
      </c>
      <c r="BR27" s="55">
        <v>0</v>
      </c>
      <c r="BS27" s="55">
        <v>0</v>
      </c>
      <c r="BT27" s="55">
        <v>0</v>
      </c>
      <c r="BU27" s="55">
        <v>0</v>
      </c>
      <c r="BV27" s="55">
        <v>0</v>
      </c>
      <c r="BW27" s="55">
        <v>0</v>
      </c>
      <c r="BX27" s="55">
        <v>0</v>
      </c>
      <c r="BY27" s="55">
        <v>0</v>
      </c>
      <c r="BZ27" s="55">
        <v>33.758840400000004</v>
      </c>
      <c r="CA27" s="472">
        <f t="shared" si="15"/>
        <v>33.758840400000004</v>
      </c>
      <c r="CB27" s="484">
        <v>28.001623389999995</v>
      </c>
      <c r="CC27" s="55">
        <v>24.039787980000003</v>
      </c>
      <c r="CD27" s="55">
        <v>15.10868885</v>
      </c>
      <c r="CE27" s="55">
        <v>17.579946630000002</v>
      </c>
      <c r="CF27" s="55">
        <v>6.7463488499999995</v>
      </c>
      <c r="CG27" s="55">
        <v>9.6573218900000004</v>
      </c>
      <c r="CH27" s="55">
        <v>7.0960878899999997</v>
      </c>
      <c r="CI27" s="55">
        <v>7.3340782799999999</v>
      </c>
      <c r="CJ27" s="55">
        <v>4.0012833099999998</v>
      </c>
      <c r="CK27" s="55">
        <v>2.5839643399999996</v>
      </c>
      <c r="CL27" s="55">
        <v>12.633490280000002</v>
      </c>
      <c r="CM27" s="159">
        <v>30.035867159999999</v>
      </c>
      <c r="CN27" s="472">
        <f t="shared" si="16"/>
        <v>164.81848885000002</v>
      </c>
      <c r="CO27" s="55">
        <v>23.042083759999997</v>
      </c>
      <c r="CP27" s="55">
        <v>27.40977011</v>
      </c>
      <c r="CQ27" s="55">
        <v>27.950337130000001</v>
      </c>
      <c r="CR27" s="55">
        <v>25.14044891</v>
      </c>
      <c r="CS27" s="55">
        <v>31.341747000000002</v>
      </c>
      <c r="CT27" s="55">
        <v>24.490714879999999</v>
      </c>
      <c r="CU27" s="55">
        <v>24.199502290000002</v>
      </c>
      <c r="CV27" s="55">
        <v>28.059586869999997</v>
      </c>
      <c r="CW27" s="55">
        <v>15.400335190000002</v>
      </c>
      <c r="CX27" s="55">
        <v>25.371384659999997</v>
      </c>
      <c r="CY27" s="55">
        <v>18.886847650000004</v>
      </c>
      <c r="CZ27" s="55">
        <v>36.064277859999997</v>
      </c>
      <c r="DA27" s="472">
        <f t="shared" si="17"/>
        <v>307.35703630999996</v>
      </c>
      <c r="DB27" s="484">
        <v>27.859558479999997</v>
      </c>
      <c r="DC27" s="55">
        <v>10.052324779999999</v>
      </c>
      <c r="DD27" s="55">
        <v>28.40764068</v>
      </c>
      <c r="DE27" s="568">
        <f t="shared" si="8"/>
        <v>67.150100219999999</v>
      </c>
      <c r="DF27" s="485">
        <f t="shared" si="9"/>
        <v>78.402190999999988</v>
      </c>
      <c r="DG27" s="474">
        <f t="shared" si="10"/>
        <v>66.319523939999996</v>
      </c>
      <c r="DH27" s="481">
        <f t="shared" si="14"/>
        <v>-15.411134441383146</v>
      </c>
      <c r="DN27" s="231"/>
      <c r="DO27" s="231"/>
      <c r="DP27" s="231"/>
      <c r="DQ27" s="231"/>
      <c r="DR27" s="231"/>
      <c r="DS27" s="231"/>
      <c r="DT27" s="231"/>
      <c r="DU27" s="231"/>
      <c r="DV27" s="231"/>
      <c r="DW27" s="231"/>
      <c r="DX27" s="231"/>
      <c r="DY27" s="231"/>
      <c r="DZ27" s="231"/>
      <c r="EA27" s="231"/>
      <c r="EB27" s="231"/>
      <c r="EC27" s="231"/>
      <c r="ED27" s="231"/>
      <c r="EE27" s="231"/>
    </row>
    <row r="28" spans="1:135" ht="19.5" customHeight="1" x14ac:dyDescent="0.25">
      <c r="A28" s="536"/>
      <c r="B28" s="463" t="s">
        <v>123</v>
      </c>
      <c r="C28" s="464" t="s">
        <v>125</v>
      </c>
      <c r="D28" s="479">
        <v>0</v>
      </c>
      <c r="E28" s="479">
        <v>0</v>
      </c>
      <c r="F28" s="479">
        <v>0</v>
      </c>
      <c r="G28" s="479">
        <v>0</v>
      </c>
      <c r="H28" s="479">
        <v>0</v>
      </c>
      <c r="I28" s="479">
        <v>0</v>
      </c>
      <c r="J28" s="479">
        <v>0</v>
      </c>
      <c r="K28" s="479">
        <v>0</v>
      </c>
      <c r="L28" s="479">
        <v>0</v>
      </c>
      <c r="M28" s="480">
        <v>0</v>
      </c>
      <c r="N28" s="480">
        <v>0</v>
      </c>
      <c r="O28" s="480">
        <v>0</v>
      </c>
      <c r="P28" s="481">
        <f>SUM(D28:O28)</f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481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0</v>
      </c>
      <c r="AK28" s="55">
        <v>0</v>
      </c>
      <c r="AL28" s="55">
        <v>0</v>
      </c>
      <c r="AM28" s="55">
        <v>0</v>
      </c>
      <c r="AN28" s="55">
        <v>0</v>
      </c>
      <c r="AO28" s="55">
        <v>0</v>
      </c>
      <c r="AP28" s="484">
        <v>0</v>
      </c>
      <c r="AQ28" s="55">
        <v>0</v>
      </c>
      <c r="AR28" s="55">
        <v>0</v>
      </c>
      <c r="AS28" s="55">
        <v>0</v>
      </c>
      <c r="AT28" s="55">
        <v>0</v>
      </c>
      <c r="AU28" s="55">
        <v>0</v>
      </c>
      <c r="AV28" s="55">
        <v>0</v>
      </c>
      <c r="AW28" s="55">
        <v>0</v>
      </c>
      <c r="AX28" s="55">
        <v>0</v>
      </c>
      <c r="AY28" s="55">
        <v>0</v>
      </c>
      <c r="AZ28" s="55">
        <v>0</v>
      </c>
      <c r="BA28" s="55">
        <v>0</v>
      </c>
      <c r="BB28" s="484">
        <v>0</v>
      </c>
      <c r="BC28" s="55">
        <v>0</v>
      </c>
      <c r="BD28" s="55">
        <v>0</v>
      </c>
      <c r="BE28" s="55">
        <v>0</v>
      </c>
      <c r="BF28" s="55">
        <v>0</v>
      </c>
      <c r="BG28" s="55">
        <v>0</v>
      </c>
      <c r="BH28" s="55">
        <v>0</v>
      </c>
      <c r="BI28" s="55">
        <v>0</v>
      </c>
      <c r="BJ28" s="55">
        <v>0</v>
      </c>
      <c r="BK28" s="55">
        <v>0</v>
      </c>
      <c r="BL28" s="55">
        <v>0</v>
      </c>
      <c r="BM28" s="55">
        <v>0</v>
      </c>
      <c r="BN28" s="472">
        <f t="shared" si="13"/>
        <v>0</v>
      </c>
      <c r="BO28" s="55">
        <v>0</v>
      </c>
      <c r="BP28" s="55">
        <v>0</v>
      </c>
      <c r="BQ28" s="55">
        <v>0</v>
      </c>
      <c r="BR28" s="55">
        <v>0</v>
      </c>
      <c r="BS28" s="55">
        <v>0</v>
      </c>
      <c r="BT28" s="55">
        <v>0</v>
      </c>
      <c r="BU28" s="55">
        <v>0</v>
      </c>
      <c r="BV28" s="55">
        <v>0</v>
      </c>
      <c r="BW28" s="55">
        <v>0</v>
      </c>
      <c r="BX28" s="55">
        <v>0</v>
      </c>
      <c r="BY28" s="55">
        <v>0</v>
      </c>
      <c r="BZ28" s="55">
        <v>0</v>
      </c>
      <c r="CA28" s="472">
        <f t="shared" si="15"/>
        <v>0</v>
      </c>
      <c r="CB28" s="484">
        <v>0</v>
      </c>
      <c r="CC28" s="55">
        <v>0</v>
      </c>
      <c r="CD28" s="55">
        <v>0</v>
      </c>
      <c r="CE28" s="55">
        <v>0</v>
      </c>
      <c r="CF28" s="55">
        <v>0</v>
      </c>
      <c r="CG28" s="55">
        <v>0</v>
      </c>
      <c r="CH28" s="55">
        <v>0</v>
      </c>
      <c r="CI28" s="55">
        <v>0</v>
      </c>
      <c r="CJ28" s="55">
        <v>0</v>
      </c>
      <c r="CK28" s="55">
        <v>0</v>
      </c>
      <c r="CL28" s="55">
        <v>0</v>
      </c>
      <c r="CM28" s="159">
        <v>0</v>
      </c>
      <c r="CN28" s="472">
        <f t="shared" si="16"/>
        <v>0</v>
      </c>
      <c r="CO28" s="55">
        <v>0</v>
      </c>
      <c r="CP28" s="55">
        <v>0</v>
      </c>
      <c r="CQ28" s="55">
        <v>0</v>
      </c>
      <c r="CR28" s="55">
        <v>0</v>
      </c>
      <c r="CS28" s="55">
        <v>0</v>
      </c>
      <c r="CT28" s="55">
        <v>0</v>
      </c>
      <c r="CU28" s="55">
        <v>0</v>
      </c>
      <c r="CV28" s="55">
        <v>0</v>
      </c>
      <c r="CW28" s="55">
        <v>0</v>
      </c>
      <c r="CX28" s="55">
        <v>0</v>
      </c>
      <c r="CY28" s="55">
        <v>0</v>
      </c>
      <c r="CZ28" s="55">
        <v>0</v>
      </c>
      <c r="DA28" s="472">
        <f t="shared" si="17"/>
        <v>0</v>
      </c>
      <c r="DB28" s="484">
        <v>0</v>
      </c>
      <c r="DC28" s="55">
        <v>0</v>
      </c>
      <c r="DD28" s="55">
        <v>0</v>
      </c>
      <c r="DE28" s="568">
        <f t="shared" si="8"/>
        <v>0</v>
      </c>
      <c r="DF28" s="485">
        <f t="shared" si="9"/>
        <v>0</v>
      </c>
      <c r="DG28" s="474">
        <f t="shared" si="10"/>
        <v>0</v>
      </c>
      <c r="DH28" s="481"/>
      <c r="DN28" s="231"/>
      <c r="DO28" s="231"/>
      <c r="DP28" s="231"/>
      <c r="DQ28" s="231"/>
      <c r="DR28" s="231"/>
      <c r="DS28" s="231"/>
      <c r="DT28" s="231"/>
      <c r="DU28" s="231"/>
      <c r="DV28" s="231"/>
      <c r="DW28" s="231"/>
      <c r="DX28" s="231"/>
      <c r="DY28" s="231"/>
      <c r="DZ28" s="231"/>
      <c r="EA28" s="231"/>
      <c r="EB28" s="231"/>
      <c r="EC28" s="231"/>
      <c r="ED28" s="231"/>
      <c r="EE28" s="231"/>
    </row>
    <row r="29" spans="1:135" ht="19.5" customHeight="1" x14ac:dyDescent="0.25">
      <c r="A29" s="536"/>
      <c r="B29" s="463" t="s">
        <v>179</v>
      </c>
      <c r="C29" s="464" t="s">
        <v>216</v>
      </c>
      <c r="D29" s="479">
        <v>0</v>
      </c>
      <c r="E29" s="479">
        <v>0</v>
      </c>
      <c r="F29" s="479">
        <v>0</v>
      </c>
      <c r="G29" s="479">
        <v>0</v>
      </c>
      <c r="H29" s="479">
        <v>0</v>
      </c>
      <c r="I29" s="479">
        <v>0</v>
      </c>
      <c r="J29" s="479">
        <v>0</v>
      </c>
      <c r="K29" s="479">
        <v>0</v>
      </c>
      <c r="L29" s="479">
        <v>0</v>
      </c>
      <c r="M29" s="480">
        <v>0</v>
      </c>
      <c r="N29" s="480">
        <v>0</v>
      </c>
      <c r="O29" s="480">
        <v>0</v>
      </c>
      <c r="P29" s="481">
        <f>SUM(D29:O29)</f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481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0</v>
      </c>
      <c r="AL29" s="55">
        <v>0</v>
      </c>
      <c r="AM29" s="55">
        <v>0</v>
      </c>
      <c r="AN29" s="55">
        <v>0</v>
      </c>
      <c r="AO29" s="55">
        <v>0</v>
      </c>
      <c r="AP29" s="484">
        <v>0</v>
      </c>
      <c r="AQ29" s="55">
        <v>0</v>
      </c>
      <c r="AR29" s="55">
        <v>0</v>
      </c>
      <c r="AS29" s="55">
        <v>0</v>
      </c>
      <c r="AT29" s="55">
        <v>0</v>
      </c>
      <c r="AU29" s="55">
        <v>0</v>
      </c>
      <c r="AV29" s="55">
        <v>0</v>
      </c>
      <c r="AW29" s="55">
        <v>0</v>
      </c>
      <c r="AX29" s="55">
        <v>0</v>
      </c>
      <c r="AY29" s="55">
        <v>0</v>
      </c>
      <c r="AZ29" s="55">
        <v>0</v>
      </c>
      <c r="BA29" s="55">
        <v>0</v>
      </c>
      <c r="BB29" s="484">
        <v>0</v>
      </c>
      <c r="BC29" s="55">
        <v>0</v>
      </c>
      <c r="BD29" s="55">
        <v>0</v>
      </c>
      <c r="BE29" s="55">
        <v>0</v>
      </c>
      <c r="BF29" s="55">
        <v>0</v>
      </c>
      <c r="BG29" s="55">
        <v>0</v>
      </c>
      <c r="BH29" s="55">
        <v>0</v>
      </c>
      <c r="BI29" s="55">
        <v>0</v>
      </c>
      <c r="BJ29" s="55">
        <v>0</v>
      </c>
      <c r="BK29" s="55">
        <v>0</v>
      </c>
      <c r="BL29" s="55">
        <v>0</v>
      </c>
      <c r="BM29" s="55">
        <v>0</v>
      </c>
      <c r="BN29" s="472">
        <f t="shared" si="13"/>
        <v>0</v>
      </c>
      <c r="BO29" s="55">
        <v>0</v>
      </c>
      <c r="BP29" s="55">
        <v>0</v>
      </c>
      <c r="BQ29" s="55">
        <v>0</v>
      </c>
      <c r="BR29" s="55">
        <v>0</v>
      </c>
      <c r="BS29" s="55">
        <v>0</v>
      </c>
      <c r="BT29" s="55">
        <v>0</v>
      </c>
      <c r="BU29" s="55">
        <v>0</v>
      </c>
      <c r="BV29" s="55">
        <v>0</v>
      </c>
      <c r="BW29" s="55">
        <v>0</v>
      </c>
      <c r="BX29" s="55">
        <v>0</v>
      </c>
      <c r="BY29" s="55">
        <v>0</v>
      </c>
      <c r="BZ29" s="55">
        <v>0</v>
      </c>
      <c r="CA29" s="472">
        <f t="shared" si="15"/>
        <v>0</v>
      </c>
      <c r="CB29" s="484">
        <v>0</v>
      </c>
      <c r="CC29" s="55">
        <v>0</v>
      </c>
      <c r="CD29" s="55">
        <v>0</v>
      </c>
      <c r="CE29" s="55">
        <v>0</v>
      </c>
      <c r="CF29" s="55">
        <v>0</v>
      </c>
      <c r="CG29" s="55">
        <v>0</v>
      </c>
      <c r="CH29" s="55">
        <v>0</v>
      </c>
      <c r="CI29" s="55">
        <v>0</v>
      </c>
      <c r="CJ29" s="55">
        <v>0</v>
      </c>
      <c r="CK29" s="55">
        <v>0</v>
      </c>
      <c r="CL29" s="55">
        <v>0</v>
      </c>
      <c r="CM29" s="159">
        <v>0</v>
      </c>
      <c r="CN29" s="472">
        <f t="shared" si="16"/>
        <v>0</v>
      </c>
      <c r="CO29" s="55">
        <v>0</v>
      </c>
      <c r="CP29" s="55">
        <v>0</v>
      </c>
      <c r="CQ29" s="55"/>
      <c r="CR29" s="55">
        <v>4.2469218600000005</v>
      </c>
      <c r="CS29" s="55">
        <v>1.710318</v>
      </c>
      <c r="CT29" s="55">
        <v>0</v>
      </c>
      <c r="CU29" s="55">
        <v>1.9532859999999999E-2</v>
      </c>
      <c r="CV29" s="55">
        <v>5.278617E-2</v>
      </c>
      <c r="CW29" s="55">
        <v>2.5297243800000002</v>
      </c>
      <c r="CX29" s="55">
        <v>5.4110299999999998E-3</v>
      </c>
      <c r="CY29" s="55">
        <v>2.5141790000000001E-2</v>
      </c>
      <c r="CZ29" s="55">
        <v>1.3977168200000001</v>
      </c>
      <c r="DA29" s="472">
        <f t="shared" si="17"/>
        <v>9.9875529099999998</v>
      </c>
      <c r="DB29" s="484">
        <v>0.4099602</v>
      </c>
      <c r="DC29" s="55">
        <v>8.2320000000000006E-4</v>
      </c>
      <c r="DD29" s="55">
        <v>4.8333300000000003E-3</v>
      </c>
      <c r="DE29" s="568">
        <f t="shared" si="8"/>
        <v>0</v>
      </c>
      <c r="DF29" s="485">
        <f t="shared" si="9"/>
        <v>0</v>
      </c>
      <c r="DG29" s="474">
        <f t="shared" si="10"/>
        <v>0.41561673000000005</v>
      </c>
      <c r="DH29" s="481"/>
      <c r="DN29" s="231"/>
      <c r="DO29" s="231"/>
      <c r="DP29" s="231"/>
      <c r="DQ29" s="231"/>
      <c r="DR29" s="231"/>
      <c r="DS29" s="231"/>
      <c r="DT29" s="231"/>
      <c r="DU29" s="231"/>
      <c r="DV29" s="231"/>
      <c r="DW29" s="231"/>
      <c r="DX29" s="231"/>
      <c r="DY29" s="231"/>
      <c r="DZ29" s="231"/>
      <c r="EA29" s="231"/>
      <c r="EB29" s="231"/>
      <c r="EC29" s="231"/>
      <c r="ED29" s="231"/>
      <c r="EE29" s="231"/>
    </row>
    <row r="30" spans="1:135" ht="20.25" customHeight="1" x14ac:dyDescent="0.25">
      <c r="A30" s="536"/>
      <c r="B30" s="463" t="s">
        <v>17</v>
      </c>
      <c r="C30" s="464" t="s">
        <v>18</v>
      </c>
      <c r="D30" s="479">
        <v>1178.1549821899998</v>
      </c>
      <c r="E30" s="479">
        <v>1201.6945238000003</v>
      </c>
      <c r="F30" s="479">
        <v>1202.7793070900004</v>
      </c>
      <c r="G30" s="479">
        <v>1409.2478181800004</v>
      </c>
      <c r="H30" s="479">
        <v>1288.57951411</v>
      </c>
      <c r="I30" s="479">
        <v>1277.4308070299999</v>
      </c>
      <c r="J30" s="479">
        <v>1247.42845158</v>
      </c>
      <c r="K30" s="479">
        <v>1188.94500694</v>
      </c>
      <c r="L30" s="479">
        <v>1900.8150853800003</v>
      </c>
      <c r="M30" s="480">
        <v>1638.8603798199999</v>
      </c>
      <c r="N30" s="480">
        <v>1637.7947676000001</v>
      </c>
      <c r="O30" s="480">
        <v>1787.05667948</v>
      </c>
      <c r="P30" s="481">
        <f>SUM(D30:O30)</f>
        <v>16958.787323200002</v>
      </c>
      <c r="Q30" s="55">
        <v>1503.2310632600002</v>
      </c>
      <c r="R30" s="55">
        <v>1310.8879257000008</v>
      </c>
      <c r="S30" s="55">
        <v>1769.5395679299993</v>
      </c>
      <c r="T30" s="55">
        <v>1653.8965416699991</v>
      </c>
      <c r="U30" s="55">
        <v>1372.8598240900001</v>
      </c>
      <c r="V30" s="55">
        <v>1536.1198155899997</v>
      </c>
      <c r="W30" s="55">
        <v>2030.30031285</v>
      </c>
      <c r="X30" s="55">
        <v>1923.0578788700004</v>
      </c>
      <c r="Y30" s="55">
        <v>1626.2967227100016</v>
      </c>
      <c r="Z30" s="55">
        <v>1978.4897828399994</v>
      </c>
      <c r="AA30" s="55">
        <v>1506.8203076200009</v>
      </c>
      <c r="AB30" s="55">
        <v>2264.924503780001</v>
      </c>
      <c r="AC30" s="481">
        <f>SUM(Q30:AB30)</f>
        <v>20476.424246910006</v>
      </c>
      <c r="AD30" s="55">
        <v>1864.5252078900003</v>
      </c>
      <c r="AE30" s="55">
        <v>1906.1021927000004</v>
      </c>
      <c r="AF30" s="55">
        <v>2036.48687412</v>
      </c>
      <c r="AG30" s="55">
        <v>2633.75175752</v>
      </c>
      <c r="AH30" s="55">
        <v>2186.4108367199997</v>
      </c>
      <c r="AI30" s="55">
        <v>1913.3267970200004</v>
      </c>
      <c r="AJ30" s="55">
        <v>3831.2971810399999</v>
      </c>
      <c r="AK30" s="55">
        <v>2623.35279885</v>
      </c>
      <c r="AL30" s="55">
        <v>2946.8308973799999</v>
      </c>
      <c r="AM30" s="242">
        <v>2670.3486031000002</v>
      </c>
      <c r="AN30" s="242">
        <v>2913.3645275899999</v>
      </c>
      <c r="AO30" s="242">
        <v>3427.2133521400001</v>
      </c>
      <c r="AP30" s="484">
        <v>3361.7226754899993</v>
      </c>
      <c r="AQ30" s="55">
        <v>2578.6416346500009</v>
      </c>
      <c r="AR30" s="55">
        <v>3536.8576278100013</v>
      </c>
      <c r="AS30" s="55">
        <v>3816.6589990000011</v>
      </c>
      <c r="AT30" s="55">
        <v>3797.1979931800001</v>
      </c>
      <c r="AU30" s="55">
        <v>3385.9273120200014</v>
      </c>
      <c r="AV30" s="55">
        <v>4463.1262937300007</v>
      </c>
      <c r="AW30" s="55">
        <v>3899.1462932900013</v>
      </c>
      <c r="AX30" s="55">
        <v>3477.2415183099984</v>
      </c>
      <c r="AY30" s="55">
        <v>4488.9917233200013</v>
      </c>
      <c r="AZ30" s="55">
        <v>3898.19266857</v>
      </c>
      <c r="BA30" s="55">
        <v>4184.1890088400014</v>
      </c>
      <c r="BB30" s="484">
        <v>4097.2062289799997</v>
      </c>
      <c r="BC30" s="55">
        <v>3504.8660544800009</v>
      </c>
      <c r="BD30" s="55">
        <v>3857.2678254099997</v>
      </c>
      <c r="BE30" s="55">
        <v>4725.5162604400011</v>
      </c>
      <c r="BF30" s="55">
        <v>3798.6760877899969</v>
      </c>
      <c r="BG30" s="55">
        <v>3530.3465235500003</v>
      </c>
      <c r="BH30" s="55">
        <v>4460.5434927000015</v>
      </c>
      <c r="BI30" s="55">
        <v>3681.8883498500018</v>
      </c>
      <c r="BJ30" s="55">
        <v>3378.3031484300004</v>
      </c>
      <c r="BK30" s="55">
        <v>3910.9066275900009</v>
      </c>
      <c r="BL30" s="55">
        <v>3896.0754067300009</v>
      </c>
      <c r="BM30" s="55">
        <v>5262.0788991199979</v>
      </c>
      <c r="BN30" s="472">
        <f t="shared" si="13"/>
        <v>48103.674905070002</v>
      </c>
      <c r="BO30" s="55">
        <v>4860.4168086599975</v>
      </c>
      <c r="BP30" s="55">
        <v>3454.1434585600023</v>
      </c>
      <c r="BQ30" s="55">
        <v>3603.0643344799969</v>
      </c>
      <c r="BR30" s="55">
        <v>4657.4804805799959</v>
      </c>
      <c r="BS30" s="55">
        <v>4500.0753975899988</v>
      </c>
      <c r="BT30" s="55">
        <v>4146.5383131699982</v>
      </c>
      <c r="BU30" s="55">
        <v>5485.2493144600012</v>
      </c>
      <c r="BV30" s="55">
        <v>4145.8037548399989</v>
      </c>
      <c r="BW30" s="55">
        <v>5247.5255854399993</v>
      </c>
      <c r="BX30" s="55">
        <v>5311.1837202100023</v>
      </c>
      <c r="BY30" s="55">
        <v>4583.1567093800022</v>
      </c>
      <c r="BZ30" s="55">
        <v>6949.5571945399925</v>
      </c>
      <c r="CA30" s="472">
        <f t="shared" si="15"/>
        <v>56944.195071909999</v>
      </c>
      <c r="CB30" s="484">
        <v>5397.0801635300031</v>
      </c>
      <c r="CC30" s="55">
        <v>4592.3734093799994</v>
      </c>
      <c r="CD30" s="55">
        <v>4536.5455836800056</v>
      </c>
      <c r="CE30" s="55">
        <v>4950.5843767799943</v>
      </c>
      <c r="CF30" s="55">
        <v>4523.0410860599986</v>
      </c>
      <c r="CG30" s="55">
        <v>5133.290962770001</v>
      </c>
      <c r="CH30" s="55">
        <v>5916.0958883499998</v>
      </c>
      <c r="CI30" s="55">
        <v>4496.0329404499998</v>
      </c>
      <c r="CJ30" s="55">
        <v>5215.1411700100016</v>
      </c>
      <c r="CK30" s="55">
        <v>6331.4910190300006</v>
      </c>
      <c r="CL30" s="55">
        <v>5598.8022906299993</v>
      </c>
      <c r="CM30" s="159">
        <v>7314.5046253700011</v>
      </c>
      <c r="CN30" s="472">
        <f t="shared" si="16"/>
        <v>64004.983516039996</v>
      </c>
      <c r="CO30" s="55">
        <v>4970.9441199099992</v>
      </c>
      <c r="CP30" s="55">
        <v>4381.3513831799964</v>
      </c>
      <c r="CQ30" s="55">
        <v>5941.544802880001</v>
      </c>
      <c r="CR30" s="55">
        <v>5941.9001665400019</v>
      </c>
      <c r="CS30" s="55">
        <v>5603.158884450002</v>
      </c>
      <c r="CT30" s="55">
        <v>6199.611270049998</v>
      </c>
      <c r="CU30" s="55">
        <v>4898.4653427300036</v>
      </c>
      <c r="CV30" s="55">
        <v>5553.9000318000017</v>
      </c>
      <c r="CW30" s="55">
        <v>5541.9358284500004</v>
      </c>
      <c r="CX30" s="55">
        <v>5703.7809572700016</v>
      </c>
      <c r="CY30" s="55">
        <v>5592.8427845500037</v>
      </c>
      <c r="CZ30" s="55">
        <v>7646.4155867800009</v>
      </c>
      <c r="DA30" s="472">
        <f t="shared" si="17"/>
        <v>67975.851158590012</v>
      </c>
      <c r="DB30" s="484">
        <v>4877.4105821600015</v>
      </c>
      <c r="DC30" s="55">
        <v>3840.57802313</v>
      </c>
      <c r="DD30" s="55">
        <v>5368.8879194400015</v>
      </c>
      <c r="DE30" s="568">
        <f t="shared" si="8"/>
        <v>14525.999156590009</v>
      </c>
      <c r="DF30" s="485">
        <f t="shared" si="9"/>
        <v>15293.840305969996</v>
      </c>
      <c r="DG30" s="474">
        <f t="shared" si="10"/>
        <v>14086.876524730003</v>
      </c>
      <c r="DH30" s="481">
        <f t="shared" si="14"/>
        <v>-7.8918293711282566</v>
      </c>
      <c r="DN30" s="231"/>
      <c r="DO30" s="231"/>
      <c r="DP30" s="231"/>
      <c r="DQ30" s="231"/>
      <c r="DR30" s="231"/>
      <c r="DS30" s="231"/>
      <c r="DT30" s="231"/>
      <c r="DU30" s="231"/>
      <c r="DV30" s="231"/>
      <c r="DW30" s="231"/>
      <c r="DX30" s="231"/>
      <c r="DY30" s="231"/>
      <c r="DZ30" s="231"/>
      <c r="EA30" s="231"/>
      <c r="EB30" s="231"/>
      <c r="EC30" s="231"/>
      <c r="ED30" s="231"/>
      <c r="EE30" s="231"/>
    </row>
    <row r="31" spans="1:135" ht="20.100000000000001" customHeight="1" x14ac:dyDescent="0.25">
      <c r="A31" s="536"/>
      <c r="B31" s="463" t="s">
        <v>166</v>
      </c>
      <c r="C31" s="464" t="s">
        <v>167</v>
      </c>
      <c r="D31" s="479">
        <v>0</v>
      </c>
      <c r="E31" s="479">
        <v>0</v>
      </c>
      <c r="F31" s="479">
        <v>0</v>
      </c>
      <c r="G31" s="479">
        <v>0</v>
      </c>
      <c r="H31" s="479">
        <v>0</v>
      </c>
      <c r="I31" s="479">
        <v>0</v>
      </c>
      <c r="J31" s="479">
        <v>0</v>
      </c>
      <c r="K31" s="479">
        <v>0</v>
      </c>
      <c r="L31" s="479">
        <v>0</v>
      </c>
      <c r="M31" s="480">
        <v>0</v>
      </c>
      <c r="N31" s="480">
        <v>0</v>
      </c>
      <c r="O31" s="480">
        <v>0</v>
      </c>
      <c r="P31" s="481">
        <v>0</v>
      </c>
      <c r="Q31" s="479">
        <v>0</v>
      </c>
      <c r="R31" s="479">
        <v>0</v>
      </c>
      <c r="S31" s="479">
        <v>0</v>
      </c>
      <c r="T31" s="479">
        <v>0</v>
      </c>
      <c r="U31" s="479">
        <v>0</v>
      </c>
      <c r="V31" s="479">
        <v>0</v>
      </c>
      <c r="W31" s="479">
        <v>0</v>
      </c>
      <c r="X31" s="479">
        <v>0</v>
      </c>
      <c r="Y31" s="479">
        <v>0</v>
      </c>
      <c r="Z31" s="480">
        <v>0</v>
      </c>
      <c r="AA31" s="480">
        <v>0</v>
      </c>
      <c r="AB31" s="480">
        <v>0</v>
      </c>
      <c r="AC31" s="481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55">
        <v>0</v>
      </c>
      <c r="AJ31" s="55">
        <v>0</v>
      </c>
      <c r="AK31" s="55">
        <v>0</v>
      </c>
      <c r="AL31" s="55">
        <v>0</v>
      </c>
      <c r="AM31" s="55">
        <v>0</v>
      </c>
      <c r="AN31" s="55">
        <v>0</v>
      </c>
      <c r="AO31" s="55">
        <v>0</v>
      </c>
      <c r="AP31" s="484">
        <v>0</v>
      </c>
      <c r="AQ31" s="55">
        <v>0</v>
      </c>
      <c r="AR31" s="55">
        <v>0</v>
      </c>
      <c r="AS31" s="55">
        <v>0</v>
      </c>
      <c r="AT31" s="55">
        <v>0</v>
      </c>
      <c r="AU31" s="55">
        <v>0</v>
      </c>
      <c r="AV31" s="55">
        <v>0</v>
      </c>
      <c r="AW31" s="55">
        <v>0</v>
      </c>
      <c r="AX31" s="55">
        <v>0</v>
      </c>
      <c r="AY31" s="55">
        <v>0</v>
      </c>
      <c r="AZ31" s="55">
        <v>0</v>
      </c>
      <c r="BA31" s="55">
        <v>0</v>
      </c>
      <c r="BB31" s="484">
        <v>0</v>
      </c>
      <c r="BC31" s="55">
        <v>0</v>
      </c>
      <c r="BD31" s="55">
        <v>0</v>
      </c>
      <c r="BE31" s="55">
        <v>0</v>
      </c>
      <c r="BF31" s="55">
        <v>0</v>
      </c>
      <c r="BG31" s="55">
        <v>0</v>
      </c>
      <c r="BH31" s="55">
        <v>0</v>
      </c>
      <c r="BI31" s="55">
        <v>0</v>
      </c>
      <c r="BJ31" s="55">
        <v>0</v>
      </c>
      <c r="BK31" s="55">
        <v>0</v>
      </c>
      <c r="BL31" s="55">
        <v>0</v>
      </c>
      <c r="BM31" s="55">
        <v>0</v>
      </c>
      <c r="BN31" s="472">
        <f t="shared" si="13"/>
        <v>0</v>
      </c>
      <c r="BO31" s="55">
        <v>0</v>
      </c>
      <c r="BP31" s="55">
        <v>0</v>
      </c>
      <c r="BQ31" s="55">
        <v>0</v>
      </c>
      <c r="BR31" s="55">
        <v>0</v>
      </c>
      <c r="BS31" s="55">
        <v>0</v>
      </c>
      <c r="BT31" s="55">
        <v>0</v>
      </c>
      <c r="BU31" s="55">
        <v>0</v>
      </c>
      <c r="BV31" s="55">
        <v>0</v>
      </c>
      <c r="BW31" s="55">
        <v>0</v>
      </c>
      <c r="BX31" s="55">
        <v>0</v>
      </c>
      <c r="BY31" s="55">
        <v>0</v>
      </c>
      <c r="BZ31" s="55">
        <v>0</v>
      </c>
      <c r="CA31" s="472">
        <f t="shared" si="15"/>
        <v>0</v>
      </c>
      <c r="CB31" s="484">
        <v>0</v>
      </c>
      <c r="CC31" s="55">
        <v>0.18009421000000003</v>
      </c>
      <c r="CD31" s="55">
        <v>16.92020776</v>
      </c>
      <c r="CE31" s="55">
        <v>10.62703329</v>
      </c>
      <c r="CF31" s="55">
        <v>174.9815772</v>
      </c>
      <c r="CG31" s="55">
        <v>39.732356340000003</v>
      </c>
      <c r="CH31" s="55">
        <v>55.278915220000002</v>
      </c>
      <c r="CI31" s="55">
        <v>138.29696981999999</v>
      </c>
      <c r="CJ31" s="55">
        <v>39.488047590000008</v>
      </c>
      <c r="CK31" s="55">
        <v>25.762990510000002</v>
      </c>
      <c r="CL31" s="55">
        <v>11.640632589999999</v>
      </c>
      <c r="CM31" s="159">
        <v>43.801333190000008</v>
      </c>
      <c r="CN31" s="472">
        <f t="shared" si="16"/>
        <v>556.7101577200001</v>
      </c>
      <c r="CO31" s="55">
        <v>6.1510124499999996</v>
      </c>
      <c r="CP31" s="55">
        <v>11.908708580000001</v>
      </c>
      <c r="CQ31" s="55">
        <v>25.720012019999999</v>
      </c>
      <c r="CR31" s="55">
        <v>102.38028356999999</v>
      </c>
      <c r="CS31" s="55">
        <v>7.4623225199999998</v>
      </c>
      <c r="CT31" s="55">
        <v>177.25969142000002</v>
      </c>
      <c r="CU31" s="55">
        <v>27.341214419999996</v>
      </c>
      <c r="CV31" s="55">
        <v>253.93365682999999</v>
      </c>
      <c r="CW31" s="55">
        <v>55.002557679999995</v>
      </c>
      <c r="CX31" s="55">
        <v>10.575290710000001</v>
      </c>
      <c r="CY31" s="55">
        <v>32.545496319999998</v>
      </c>
      <c r="CZ31" s="55">
        <v>340.91432724999999</v>
      </c>
      <c r="DA31" s="472">
        <f t="shared" si="17"/>
        <v>1051.1945737699998</v>
      </c>
      <c r="DB31" s="484">
        <v>1.0569643599999998</v>
      </c>
      <c r="DC31" s="55">
        <v>33.470073069999998</v>
      </c>
      <c r="DD31" s="55">
        <v>32.75620103</v>
      </c>
      <c r="DE31" s="568">
        <f t="shared" si="8"/>
        <v>17.10030197</v>
      </c>
      <c r="DF31" s="485">
        <f t="shared" si="9"/>
        <v>43.779733049999997</v>
      </c>
      <c r="DG31" s="474">
        <f t="shared" si="10"/>
        <v>67.283238460000007</v>
      </c>
      <c r="DH31" s="481">
        <f t="shared" si="14"/>
        <v>53.68581252689939</v>
      </c>
      <c r="DN31" s="231"/>
      <c r="DO31" s="231"/>
      <c r="DP31" s="231"/>
      <c r="DQ31" s="231"/>
      <c r="DR31" s="231"/>
      <c r="DS31" s="231"/>
      <c r="DT31" s="231"/>
      <c r="DU31" s="231"/>
      <c r="DV31" s="231"/>
      <c r="DW31" s="231"/>
      <c r="DX31" s="231"/>
      <c r="DY31" s="231"/>
      <c r="DZ31" s="231"/>
      <c r="EA31" s="231"/>
      <c r="EB31" s="231"/>
      <c r="EC31" s="231"/>
      <c r="ED31" s="231"/>
      <c r="EE31" s="231"/>
    </row>
    <row r="32" spans="1:135" ht="20.100000000000001" customHeight="1" x14ac:dyDescent="0.25">
      <c r="A32" s="536"/>
      <c r="B32" s="463" t="s">
        <v>164</v>
      </c>
      <c r="C32" s="464" t="s">
        <v>217</v>
      </c>
      <c r="D32" s="479"/>
      <c r="E32" s="479"/>
      <c r="F32" s="479"/>
      <c r="G32" s="479"/>
      <c r="H32" s="479"/>
      <c r="I32" s="479"/>
      <c r="J32" s="479"/>
      <c r="K32" s="479"/>
      <c r="L32" s="479"/>
      <c r="M32" s="480"/>
      <c r="N32" s="480"/>
      <c r="O32" s="480"/>
      <c r="P32" s="481"/>
      <c r="Q32" s="479"/>
      <c r="R32" s="479"/>
      <c r="S32" s="479"/>
      <c r="T32" s="479"/>
      <c r="U32" s="479"/>
      <c r="V32" s="479"/>
      <c r="W32" s="479"/>
      <c r="X32" s="479"/>
      <c r="Y32" s="479"/>
      <c r="Z32" s="480"/>
      <c r="AA32" s="480"/>
      <c r="AB32" s="480"/>
      <c r="AC32" s="481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484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484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472"/>
      <c r="BO32" s="55"/>
      <c r="BP32" s="55"/>
      <c r="BQ32" s="55"/>
      <c r="BR32" s="55"/>
      <c r="BS32" s="55"/>
      <c r="BT32" s="55"/>
      <c r="BU32" s="55"/>
      <c r="BV32" s="55"/>
      <c r="BW32" s="55">
        <v>0</v>
      </c>
      <c r="BX32" s="55">
        <v>0</v>
      </c>
      <c r="BY32" s="55">
        <v>0</v>
      </c>
      <c r="BZ32" s="55">
        <v>0</v>
      </c>
      <c r="CA32" s="472">
        <f t="shared" si="15"/>
        <v>0</v>
      </c>
      <c r="CB32" s="484">
        <v>0</v>
      </c>
      <c r="CC32" s="55">
        <v>0</v>
      </c>
      <c r="CD32" s="55">
        <v>0</v>
      </c>
      <c r="CE32" s="55">
        <v>0</v>
      </c>
      <c r="CF32" s="55">
        <v>0</v>
      </c>
      <c r="CG32" s="55">
        <v>0</v>
      </c>
      <c r="CH32" s="55">
        <v>0</v>
      </c>
      <c r="CI32" s="55">
        <v>0</v>
      </c>
      <c r="CJ32" s="55">
        <v>0</v>
      </c>
      <c r="CK32" s="55">
        <v>0</v>
      </c>
      <c r="CL32" s="55">
        <v>0</v>
      </c>
      <c r="CM32" s="159">
        <v>0</v>
      </c>
      <c r="CN32" s="472">
        <f t="shared" si="16"/>
        <v>0</v>
      </c>
      <c r="CO32" s="55">
        <v>0</v>
      </c>
      <c r="CP32" s="55">
        <v>0</v>
      </c>
      <c r="CQ32" s="55">
        <v>0</v>
      </c>
      <c r="CR32" s="55">
        <v>0</v>
      </c>
      <c r="CS32" s="55">
        <v>0</v>
      </c>
      <c r="CT32" s="55">
        <v>0</v>
      </c>
      <c r="CU32" s="55">
        <v>0</v>
      </c>
      <c r="CV32" s="55">
        <v>0</v>
      </c>
      <c r="CW32" s="55">
        <v>0.05</v>
      </c>
      <c r="CX32" s="55">
        <v>0</v>
      </c>
      <c r="CY32" s="55">
        <v>0</v>
      </c>
      <c r="CZ32" s="55">
        <v>0</v>
      </c>
      <c r="DA32" s="472">
        <f t="shared" si="17"/>
        <v>0.05</v>
      </c>
      <c r="DB32" s="484">
        <v>0</v>
      </c>
      <c r="DC32" s="55">
        <v>0</v>
      </c>
      <c r="DD32" s="55">
        <v>0</v>
      </c>
      <c r="DE32" s="568">
        <f t="shared" si="8"/>
        <v>0</v>
      </c>
      <c r="DF32" s="485">
        <f t="shared" si="9"/>
        <v>0</v>
      </c>
      <c r="DG32" s="474">
        <f t="shared" si="10"/>
        <v>0</v>
      </c>
      <c r="DH32" s="481"/>
      <c r="DN32" s="231"/>
      <c r="DO32" s="231"/>
      <c r="DP32" s="231"/>
      <c r="DQ32" s="231"/>
      <c r="DR32" s="231"/>
      <c r="DS32" s="231"/>
      <c r="DT32" s="231"/>
      <c r="DU32" s="231"/>
      <c r="DV32" s="231"/>
      <c r="DW32" s="231"/>
      <c r="DX32" s="231"/>
      <c r="DY32" s="231"/>
      <c r="DZ32" s="231"/>
      <c r="EA32" s="231"/>
      <c r="EB32" s="231"/>
      <c r="EC32" s="231"/>
      <c r="ED32" s="231"/>
      <c r="EE32" s="231"/>
    </row>
    <row r="33" spans="1:135" ht="20.100000000000001" customHeight="1" x14ac:dyDescent="0.25">
      <c r="A33" s="536"/>
      <c r="B33" s="463" t="s">
        <v>28</v>
      </c>
      <c r="C33" s="464" t="s">
        <v>29</v>
      </c>
      <c r="D33" s="479">
        <v>11.45584539</v>
      </c>
      <c r="E33" s="479">
        <v>5.7068109600000012</v>
      </c>
      <c r="F33" s="479">
        <v>0</v>
      </c>
      <c r="G33" s="479">
        <v>0</v>
      </c>
      <c r="H33" s="479">
        <v>1.6670430600000001</v>
      </c>
      <c r="I33" s="479">
        <v>0</v>
      </c>
      <c r="J33" s="479">
        <v>0</v>
      </c>
      <c r="K33" s="479">
        <v>0</v>
      </c>
      <c r="L33" s="479">
        <v>0</v>
      </c>
      <c r="M33" s="480">
        <v>0</v>
      </c>
      <c r="N33" s="480">
        <v>0</v>
      </c>
      <c r="O33" s="480">
        <v>0</v>
      </c>
      <c r="P33" s="481">
        <f>SUM(D33:O33)</f>
        <v>18.829699410000003</v>
      </c>
      <c r="Q33" s="55">
        <v>9.9999999999999995E-7</v>
      </c>
      <c r="R33" s="55">
        <v>9.9999999999999995E-7</v>
      </c>
      <c r="S33" s="55">
        <v>9.9999999999999995E-7</v>
      </c>
      <c r="T33" s="55">
        <v>9.9999999999999995E-7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v>0</v>
      </c>
      <c r="AB33" s="55">
        <v>0</v>
      </c>
      <c r="AC33" s="481">
        <f>SUM(Q33:AB33)</f>
        <v>3.9999999999999998E-6</v>
      </c>
      <c r="AD33" s="55">
        <v>0</v>
      </c>
      <c r="AE33" s="55">
        <v>0</v>
      </c>
      <c r="AF33" s="55">
        <v>0</v>
      </c>
      <c r="AG33" s="55">
        <v>10.40560022</v>
      </c>
      <c r="AH33" s="55">
        <v>15.458109589999999</v>
      </c>
      <c r="AI33" s="55">
        <v>0</v>
      </c>
      <c r="AJ33" s="55">
        <v>0</v>
      </c>
      <c r="AK33" s="55">
        <v>0</v>
      </c>
      <c r="AL33" s="55">
        <v>0</v>
      </c>
      <c r="AM33" s="55">
        <v>0</v>
      </c>
      <c r="AN33" s="55">
        <v>0</v>
      </c>
      <c r="AO33" s="55">
        <v>0</v>
      </c>
      <c r="AP33" s="484">
        <v>0</v>
      </c>
      <c r="AQ33" s="55">
        <v>0</v>
      </c>
      <c r="AR33" s="55">
        <v>0</v>
      </c>
      <c r="AS33" s="55">
        <v>0</v>
      </c>
      <c r="AT33" s="55">
        <v>0</v>
      </c>
      <c r="AU33" s="55">
        <v>0</v>
      </c>
      <c r="AV33" s="55">
        <v>0</v>
      </c>
      <c r="AW33" s="55">
        <v>0</v>
      </c>
      <c r="AX33" s="55">
        <v>0</v>
      </c>
      <c r="AY33" s="55">
        <v>0</v>
      </c>
      <c r="AZ33" s="55">
        <v>0</v>
      </c>
      <c r="BA33" s="55">
        <v>0</v>
      </c>
      <c r="BB33" s="484">
        <v>0</v>
      </c>
      <c r="BC33" s="55">
        <v>0</v>
      </c>
      <c r="BD33" s="55">
        <v>0</v>
      </c>
      <c r="BE33" s="55">
        <v>31.209384880000002</v>
      </c>
      <c r="BF33" s="55">
        <v>0</v>
      </c>
      <c r="BG33" s="55">
        <v>0</v>
      </c>
      <c r="BH33" s="55">
        <v>0</v>
      </c>
      <c r="BI33" s="55">
        <v>0</v>
      </c>
      <c r="BJ33" s="55">
        <v>0</v>
      </c>
      <c r="BK33" s="55">
        <v>0</v>
      </c>
      <c r="BL33" s="55">
        <v>0</v>
      </c>
      <c r="BM33" s="55">
        <v>0</v>
      </c>
      <c r="BN33" s="472">
        <f t="shared" si="13"/>
        <v>31.209384880000002</v>
      </c>
      <c r="BO33" s="55">
        <v>0</v>
      </c>
      <c r="BP33" s="55">
        <v>0</v>
      </c>
      <c r="BQ33" s="55">
        <v>0</v>
      </c>
      <c r="BR33" s="55">
        <v>20</v>
      </c>
      <c r="BS33" s="55">
        <v>26</v>
      </c>
      <c r="BT33" s="55">
        <v>0</v>
      </c>
      <c r="BU33" s="55">
        <v>347</v>
      </c>
      <c r="BV33" s="55">
        <v>47</v>
      </c>
      <c r="BW33" s="55">
        <v>0</v>
      </c>
      <c r="BX33" s="55">
        <v>0</v>
      </c>
      <c r="BY33" s="55">
        <v>0</v>
      </c>
      <c r="BZ33" s="55">
        <v>125.04999999</v>
      </c>
      <c r="CA33" s="472">
        <f t="shared" si="15"/>
        <v>565.04999999000006</v>
      </c>
      <c r="CB33" s="484">
        <v>30.004000000000001</v>
      </c>
      <c r="CC33" s="55">
        <v>0</v>
      </c>
      <c r="CD33" s="55">
        <v>0</v>
      </c>
      <c r="CE33" s="55">
        <v>0</v>
      </c>
      <c r="CF33" s="55">
        <v>0</v>
      </c>
      <c r="CG33" s="55">
        <v>0</v>
      </c>
      <c r="CH33" s="55">
        <v>0.60046668000000003</v>
      </c>
      <c r="CI33" s="55">
        <v>0</v>
      </c>
      <c r="CJ33" s="55">
        <v>0.30019998999999997</v>
      </c>
      <c r="CK33" s="55">
        <v>1.1607421899999999</v>
      </c>
      <c r="CL33" s="55">
        <v>1.3310822000000002</v>
      </c>
      <c r="CM33" s="159">
        <v>0</v>
      </c>
      <c r="CN33" s="472">
        <f t="shared" si="16"/>
        <v>33.396491059999995</v>
      </c>
      <c r="CO33" s="55">
        <v>161.89570576999998</v>
      </c>
      <c r="CP33" s="55">
        <v>2.02162664</v>
      </c>
      <c r="CQ33" s="55">
        <v>111.34230321</v>
      </c>
      <c r="CR33" s="55">
        <v>112.59589437000001</v>
      </c>
      <c r="CS33" s="55">
        <v>124.80669447000001</v>
      </c>
      <c r="CT33" s="55">
        <v>1.5808288700000002</v>
      </c>
      <c r="CU33" s="55">
        <v>4.9727321600000005</v>
      </c>
      <c r="CV33" s="55">
        <v>7.75576665</v>
      </c>
      <c r="CW33" s="55">
        <v>1.9615244000000001</v>
      </c>
      <c r="CX33" s="55">
        <v>1.6010221500000001</v>
      </c>
      <c r="CY33" s="55">
        <v>138.41551110000003</v>
      </c>
      <c r="CZ33" s="55">
        <v>126.61424445</v>
      </c>
      <c r="DA33" s="472">
        <f t="shared" si="17"/>
        <v>795.56385423999996</v>
      </c>
      <c r="DB33" s="484">
        <v>112.14982222</v>
      </c>
      <c r="DC33" s="55">
        <v>4.4333955199999995</v>
      </c>
      <c r="DD33" s="55">
        <v>0</v>
      </c>
      <c r="DE33" s="568">
        <f t="shared" si="8"/>
        <v>30.004000000000001</v>
      </c>
      <c r="DF33" s="485">
        <f t="shared" si="9"/>
        <v>275.25963561999998</v>
      </c>
      <c r="DG33" s="474">
        <f t="shared" si="10"/>
        <v>116.58321774000001</v>
      </c>
      <c r="DH33" s="481">
        <f t="shared" si="14"/>
        <v>-57.646090216821747</v>
      </c>
      <c r="DN33" s="231"/>
      <c r="DO33" s="231"/>
      <c r="DP33" s="231"/>
      <c r="DQ33" s="231"/>
      <c r="DR33" s="231"/>
      <c r="DS33" s="231"/>
      <c r="DT33" s="231"/>
      <c r="DU33" s="231"/>
      <c r="DV33" s="231"/>
      <c r="DW33" s="231"/>
      <c r="DX33" s="231"/>
      <c r="DY33" s="231"/>
      <c r="DZ33" s="231"/>
      <c r="EA33" s="231"/>
      <c r="EB33" s="231"/>
      <c r="EC33" s="231"/>
      <c r="ED33" s="231"/>
      <c r="EE33" s="231"/>
    </row>
    <row r="34" spans="1:135" ht="20.100000000000001" customHeight="1" x14ac:dyDescent="0.25">
      <c r="A34" s="536"/>
      <c r="B34" s="463" t="s">
        <v>30</v>
      </c>
      <c r="C34" s="464" t="s">
        <v>31</v>
      </c>
      <c r="D34" s="479">
        <v>11.45584539</v>
      </c>
      <c r="E34" s="479">
        <v>5.7068109600000012</v>
      </c>
      <c r="F34" s="479">
        <v>0</v>
      </c>
      <c r="G34" s="479">
        <v>0</v>
      </c>
      <c r="H34" s="479">
        <v>1.66704206</v>
      </c>
      <c r="I34" s="479">
        <v>0</v>
      </c>
      <c r="J34" s="479">
        <v>0</v>
      </c>
      <c r="K34" s="479">
        <v>0</v>
      </c>
      <c r="L34" s="479">
        <v>0</v>
      </c>
      <c r="M34" s="480">
        <v>0</v>
      </c>
      <c r="N34" s="480">
        <v>0</v>
      </c>
      <c r="O34" s="480">
        <v>0</v>
      </c>
      <c r="P34" s="481">
        <f>SUM(D34:O34)</f>
        <v>18.829698410000002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481">
        <f>SUM(Q34:AB34)</f>
        <v>0</v>
      </c>
      <c r="AD34" s="55">
        <v>0</v>
      </c>
      <c r="AE34" s="55">
        <v>0</v>
      </c>
      <c r="AF34" s="55">
        <v>0</v>
      </c>
      <c r="AG34" s="55">
        <v>10.40560022</v>
      </c>
      <c r="AH34" s="55">
        <v>15.458109589999999</v>
      </c>
      <c r="AI34" s="55">
        <v>0</v>
      </c>
      <c r="AJ34" s="55">
        <v>0</v>
      </c>
      <c r="AK34" s="55">
        <v>0</v>
      </c>
      <c r="AL34" s="55">
        <v>0</v>
      </c>
      <c r="AM34" s="55">
        <v>0</v>
      </c>
      <c r="AN34" s="55">
        <v>0</v>
      </c>
      <c r="AO34" s="55">
        <v>0</v>
      </c>
      <c r="AP34" s="484">
        <v>0</v>
      </c>
      <c r="AQ34" s="55">
        <v>0</v>
      </c>
      <c r="AR34" s="55">
        <v>0</v>
      </c>
      <c r="AS34" s="55">
        <v>0</v>
      </c>
      <c r="AT34" s="55">
        <v>0</v>
      </c>
      <c r="AU34" s="55">
        <v>0</v>
      </c>
      <c r="AV34" s="55">
        <v>0</v>
      </c>
      <c r="AW34" s="55">
        <v>0</v>
      </c>
      <c r="AX34" s="55">
        <v>0</v>
      </c>
      <c r="AY34" s="55">
        <v>0</v>
      </c>
      <c r="AZ34" s="55">
        <v>0</v>
      </c>
      <c r="BA34" s="55">
        <v>0</v>
      </c>
      <c r="BB34" s="484">
        <v>0</v>
      </c>
      <c r="BC34" s="55">
        <v>0</v>
      </c>
      <c r="BD34" s="55">
        <v>0</v>
      </c>
      <c r="BE34" s="55">
        <v>0</v>
      </c>
      <c r="BF34" s="55">
        <v>0</v>
      </c>
      <c r="BG34" s="55">
        <v>0</v>
      </c>
      <c r="BH34" s="55">
        <v>0</v>
      </c>
      <c r="BI34" s="55">
        <v>0</v>
      </c>
      <c r="BJ34" s="55">
        <v>0</v>
      </c>
      <c r="BK34" s="55">
        <v>0</v>
      </c>
      <c r="BL34" s="55">
        <v>0</v>
      </c>
      <c r="BM34" s="55">
        <v>0</v>
      </c>
      <c r="BN34" s="472">
        <f t="shared" si="13"/>
        <v>0</v>
      </c>
      <c r="BO34" s="55">
        <v>0</v>
      </c>
      <c r="BP34" s="55">
        <v>0</v>
      </c>
      <c r="BQ34" s="55">
        <v>0</v>
      </c>
      <c r="BR34" s="55">
        <v>0</v>
      </c>
      <c r="BS34" s="55">
        <v>0</v>
      </c>
      <c r="BT34" s="55">
        <v>0</v>
      </c>
      <c r="BU34" s="55">
        <v>0</v>
      </c>
      <c r="BV34" s="55">
        <v>0</v>
      </c>
      <c r="BW34" s="55">
        <v>0</v>
      </c>
      <c r="BX34" s="55">
        <v>0</v>
      </c>
      <c r="BY34" s="55">
        <v>0</v>
      </c>
      <c r="BZ34" s="55">
        <v>0</v>
      </c>
      <c r="CA34" s="472">
        <f t="shared" si="15"/>
        <v>0</v>
      </c>
      <c r="CB34" s="484">
        <v>0</v>
      </c>
      <c r="CC34" s="55">
        <v>0</v>
      </c>
      <c r="CD34" s="55">
        <v>0</v>
      </c>
      <c r="CE34" s="55">
        <v>0</v>
      </c>
      <c r="CF34" s="55">
        <v>0</v>
      </c>
      <c r="CG34" s="55">
        <v>0</v>
      </c>
      <c r="CH34" s="55">
        <v>0</v>
      </c>
      <c r="CI34" s="55">
        <v>0</v>
      </c>
      <c r="CJ34" s="55">
        <v>0</v>
      </c>
      <c r="CK34" s="55">
        <v>0</v>
      </c>
      <c r="CL34" s="55">
        <v>0</v>
      </c>
      <c r="CM34" s="159">
        <v>0</v>
      </c>
      <c r="CN34" s="472">
        <f t="shared" si="16"/>
        <v>0</v>
      </c>
      <c r="CO34" s="55">
        <v>0</v>
      </c>
      <c r="CP34" s="55">
        <v>0</v>
      </c>
      <c r="CQ34" s="55">
        <v>0</v>
      </c>
      <c r="CR34" s="55">
        <v>0</v>
      </c>
      <c r="CS34" s="55">
        <v>0</v>
      </c>
      <c r="CT34" s="55">
        <v>0</v>
      </c>
      <c r="CU34" s="55">
        <v>0</v>
      </c>
      <c r="CV34" s="55">
        <v>0</v>
      </c>
      <c r="CW34" s="55">
        <v>0</v>
      </c>
      <c r="CX34" s="55">
        <v>0</v>
      </c>
      <c r="CY34" s="55">
        <v>0</v>
      </c>
      <c r="CZ34" s="55">
        <v>0</v>
      </c>
      <c r="DA34" s="472">
        <f t="shared" si="17"/>
        <v>0</v>
      </c>
      <c r="DB34" s="484">
        <v>0</v>
      </c>
      <c r="DC34" s="55">
        <v>0</v>
      </c>
      <c r="DD34" s="55">
        <v>0</v>
      </c>
      <c r="DE34" s="568">
        <f t="shared" si="8"/>
        <v>0</v>
      </c>
      <c r="DF34" s="485">
        <f t="shared" si="9"/>
        <v>0</v>
      </c>
      <c r="DG34" s="474">
        <f t="shared" si="10"/>
        <v>0</v>
      </c>
      <c r="DH34" s="481"/>
      <c r="DN34" s="231"/>
      <c r="DO34" s="231"/>
      <c r="DP34" s="231"/>
      <c r="DQ34" s="231"/>
      <c r="DR34" s="231"/>
      <c r="DS34" s="231"/>
      <c r="DT34" s="231"/>
      <c r="DU34" s="231"/>
      <c r="DV34" s="231"/>
      <c r="DW34" s="231"/>
      <c r="DX34" s="231"/>
      <c r="DY34" s="231"/>
      <c r="DZ34" s="231"/>
      <c r="EA34" s="231"/>
      <c r="EB34" s="231"/>
      <c r="EC34" s="231"/>
      <c r="ED34" s="231"/>
      <c r="EE34" s="231"/>
    </row>
    <row r="35" spans="1:135" ht="20.100000000000001" customHeight="1" x14ac:dyDescent="0.25">
      <c r="A35" s="536"/>
      <c r="B35" s="463" t="s">
        <v>223</v>
      </c>
      <c r="C35" s="464" t="s">
        <v>224</v>
      </c>
      <c r="D35" s="479"/>
      <c r="E35" s="479"/>
      <c r="F35" s="479"/>
      <c r="G35" s="479"/>
      <c r="H35" s="479"/>
      <c r="I35" s="479"/>
      <c r="J35" s="479"/>
      <c r="K35" s="479"/>
      <c r="L35" s="479"/>
      <c r="M35" s="480"/>
      <c r="N35" s="480"/>
      <c r="O35" s="480"/>
      <c r="P35" s="481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481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484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484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472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472"/>
      <c r="CB35" s="484">
        <v>0</v>
      </c>
      <c r="CC35" s="55">
        <v>0</v>
      </c>
      <c r="CD35" s="55">
        <v>0</v>
      </c>
      <c r="CE35" s="55">
        <v>0</v>
      </c>
      <c r="CF35" s="55">
        <v>0</v>
      </c>
      <c r="CG35" s="55">
        <v>0</v>
      </c>
      <c r="CH35" s="55">
        <v>0</v>
      </c>
      <c r="CI35" s="55">
        <v>0</v>
      </c>
      <c r="CJ35" s="55">
        <v>0</v>
      </c>
      <c r="CK35" s="55">
        <v>0</v>
      </c>
      <c r="CL35" s="55">
        <v>0</v>
      </c>
      <c r="CM35" s="159">
        <v>0</v>
      </c>
      <c r="CN35" s="472">
        <f t="shared" si="16"/>
        <v>0</v>
      </c>
      <c r="CO35" s="55">
        <v>0</v>
      </c>
      <c r="CP35" s="55">
        <v>0</v>
      </c>
      <c r="CQ35" s="55">
        <v>0</v>
      </c>
      <c r="CR35" s="55">
        <v>0</v>
      </c>
      <c r="CS35" s="55">
        <v>0</v>
      </c>
      <c r="CT35" s="55">
        <v>0</v>
      </c>
      <c r="CU35" s="55">
        <v>0</v>
      </c>
      <c r="CV35" s="55">
        <v>0</v>
      </c>
      <c r="CW35" s="55">
        <v>0</v>
      </c>
      <c r="CX35" s="55">
        <v>0</v>
      </c>
      <c r="CY35" s="55">
        <v>0</v>
      </c>
      <c r="CZ35" s="55">
        <v>0</v>
      </c>
      <c r="DA35" s="472">
        <f t="shared" si="17"/>
        <v>0</v>
      </c>
      <c r="DB35" s="484">
        <v>0</v>
      </c>
      <c r="DC35" s="55">
        <v>4.4333955199999995</v>
      </c>
      <c r="DD35" s="55">
        <v>0</v>
      </c>
      <c r="DE35" s="568">
        <f t="shared" si="8"/>
        <v>0</v>
      </c>
      <c r="DF35" s="485">
        <f t="shared" si="9"/>
        <v>0</v>
      </c>
      <c r="DG35" s="474">
        <f t="shared" si="10"/>
        <v>4.4333955199999995</v>
      </c>
      <c r="DH35" s="481"/>
      <c r="DN35" s="231"/>
      <c r="DO35" s="231"/>
      <c r="DP35" s="231"/>
      <c r="DQ35" s="231"/>
      <c r="DR35" s="231"/>
      <c r="DS35" s="231"/>
      <c r="DT35" s="231"/>
      <c r="DU35" s="231"/>
      <c r="DV35" s="231"/>
      <c r="DW35" s="231"/>
      <c r="DX35" s="231"/>
      <c r="DY35" s="231"/>
      <c r="DZ35" s="231"/>
      <c r="EA35" s="231"/>
      <c r="EB35" s="231"/>
      <c r="EC35" s="231"/>
      <c r="ED35" s="231"/>
      <c r="EE35" s="231"/>
    </row>
    <row r="36" spans="1:135" ht="20.100000000000001" customHeight="1" x14ac:dyDescent="0.25">
      <c r="A36" s="536"/>
      <c r="B36" s="463" t="s">
        <v>136</v>
      </c>
      <c r="C36" s="464" t="s">
        <v>202</v>
      </c>
      <c r="D36" s="479">
        <v>0</v>
      </c>
      <c r="E36" s="479">
        <v>0</v>
      </c>
      <c r="F36" s="479">
        <v>0</v>
      </c>
      <c r="G36" s="479">
        <v>0</v>
      </c>
      <c r="H36" s="479">
        <v>9.9999999999999995E-7</v>
      </c>
      <c r="I36" s="479">
        <v>0</v>
      </c>
      <c r="J36" s="479">
        <v>0</v>
      </c>
      <c r="K36" s="479">
        <v>0</v>
      </c>
      <c r="L36" s="479">
        <v>0</v>
      </c>
      <c r="M36" s="480">
        <v>0</v>
      </c>
      <c r="N36" s="480">
        <v>0</v>
      </c>
      <c r="O36" s="480">
        <v>0</v>
      </c>
      <c r="P36" s="481">
        <f>SUM(D36:O36)</f>
        <v>9.9999999999999995E-7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481">
        <f>SUM(Q36:AB36)</f>
        <v>0</v>
      </c>
      <c r="AD36" s="55">
        <v>0</v>
      </c>
      <c r="AE36" s="55">
        <v>0</v>
      </c>
      <c r="AF36" s="55">
        <v>0</v>
      </c>
      <c r="AG36" s="55">
        <v>0</v>
      </c>
      <c r="AH36" s="55">
        <v>0</v>
      </c>
      <c r="AI36" s="55">
        <v>0</v>
      </c>
      <c r="AJ36" s="55">
        <v>0</v>
      </c>
      <c r="AK36" s="55">
        <v>0</v>
      </c>
      <c r="AL36" s="55">
        <v>0</v>
      </c>
      <c r="AM36" s="55">
        <v>0</v>
      </c>
      <c r="AN36" s="55">
        <v>0</v>
      </c>
      <c r="AO36" s="55">
        <v>0</v>
      </c>
      <c r="AP36" s="484">
        <v>0</v>
      </c>
      <c r="AQ36" s="55">
        <v>0</v>
      </c>
      <c r="AR36" s="55">
        <v>0</v>
      </c>
      <c r="AS36" s="55">
        <v>0</v>
      </c>
      <c r="AT36" s="55">
        <v>0</v>
      </c>
      <c r="AU36" s="55">
        <v>0</v>
      </c>
      <c r="AV36" s="55">
        <v>0</v>
      </c>
      <c r="AW36" s="55">
        <v>0</v>
      </c>
      <c r="AX36" s="55">
        <v>0</v>
      </c>
      <c r="AY36" s="55">
        <v>0</v>
      </c>
      <c r="AZ36" s="55">
        <v>0</v>
      </c>
      <c r="BA36" s="55">
        <v>0</v>
      </c>
      <c r="BB36" s="484">
        <v>0</v>
      </c>
      <c r="BC36" s="55">
        <v>0</v>
      </c>
      <c r="BD36" s="55">
        <v>0</v>
      </c>
      <c r="BE36" s="55">
        <v>31.209384880000002</v>
      </c>
      <c r="BF36" s="55">
        <v>0</v>
      </c>
      <c r="BG36" s="55">
        <v>0</v>
      </c>
      <c r="BH36" s="55">
        <v>0</v>
      </c>
      <c r="BI36" s="55">
        <v>0</v>
      </c>
      <c r="BJ36" s="55">
        <v>0</v>
      </c>
      <c r="BK36" s="55">
        <v>0</v>
      </c>
      <c r="BL36" s="55">
        <v>0</v>
      </c>
      <c r="BM36" s="55">
        <v>0</v>
      </c>
      <c r="BN36" s="472">
        <f t="shared" si="13"/>
        <v>31.209384880000002</v>
      </c>
      <c r="BO36" s="55">
        <v>0</v>
      </c>
      <c r="BP36" s="55">
        <v>0</v>
      </c>
      <c r="BQ36" s="55">
        <v>0</v>
      </c>
      <c r="BR36" s="55">
        <v>20</v>
      </c>
      <c r="BS36" s="55">
        <v>26</v>
      </c>
      <c r="BT36" s="55">
        <v>0</v>
      </c>
      <c r="BU36" s="55">
        <v>347</v>
      </c>
      <c r="BV36" s="55">
        <v>47</v>
      </c>
      <c r="BW36" s="55">
        <v>0</v>
      </c>
      <c r="BX36" s="55">
        <v>0</v>
      </c>
      <c r="BY36" s="55">
        <v>0</v>
      </c>
      <c r="BZ36" s="55">
        <v>155</v>
      </c>
      <c r="CA36" s="472">
        <f t="shared" si="15"/>
        <v>595</v>
      </c>
      <c r="CB36" s="484">
        <v>0</v>
      </c>
      <c r="CC36" s="55">
        <v>0</v>
      </c>
      <c r="CD36" s="55">
        <v>0</v>
      </c>
      <c r="CE36" s="55">
        <v>0</v>
      </c>
      <c r="CF36" s="55">
        <v>0</v>
      </c>
      <c r="CG36" s="55">
        <v>0</v>
      </c>
      <c r="CH36" s="55">
        <v>0.6</v>
      </c>
      <c r="CI36" s="55">
        <v>0</v>
      </c>
      <c r="CJ36" s="55">
        <v>0.3</v>
      </c>
      <c r="CK36" s="55">
        <v>1.59</v>
      </c>
      <c r="CL36" s="55">
        <v>0.9</v>
      </c>
      <c r="CM36" s="159">
        <v>0</v>
      </c>
      <c r="CN36" s="472">
        <f t="shared" si="16"/>
        <v>3.39</v>
      </c>
      <c r="CO36" s="55">
        <v>108.21914305</v>
      </c>
      <c r="CP36" s="55">
        <v>111.779</v>
      </c>
      <c r="CQ36" s="55">
        <v>113.08282962999999</v>
      </c>
      <c r="CR36" s="55">
        <v>122.15</v>
      </c>
      <c r="CS36" s="55">
        <v>4.75</v>
      </c>
      <c r="CT36" s="55">
        <v>0.38</v>
      </c>
      <c r="CU36" s="55">
        <v>4.97</v>
      </c>
      <c r="CV36" s="55">
        <v>8.51</v>
      </c>
      <c r="CW36" s="55">
        <v>1.6</v>
      </c>
      <c r="CX36" s="55">
        <v>139.6</v>
      </c>
      <c r="CY36" s="55">
        <v>125</v>
      </c>
      <c r="CZ36" s="55">
        <v>113.7</v>
      </c>
      <c r="DA36" s="472">
        <f t="shared" si="17"/>
        <v>853.74097268000014</v>
      </c>
      <c r="DB36" s="484">
        <v>0</v>
      </c>
      <c r="DC36" s="55">
        <v>0</v>
      </c>
      <c r="DD36" s="55">
        <v>0</v>
      </c>
      <c r="DE36" s="568">
        <f t="shared" si="8"/>
        <v>0</v>
      </c>
      <c r="DF36" s="485">
        <f t="shared" si="9"/>
        <v>333.08097268</v>
      </c>
      <c r="DG36" s="474">
        <f t="shared" si="10"/>
        <v>0</v>
      </c>
      <c r="DH36" s="481">
        <f t="shared" si="14"/>
        <v>-100</v>
      </c>
      <c r="DN36" s="231"/>
      <c r="DO36" s="231"/>
      <c r="DP36" s="231"/>
      <c r="DQ36" s="231"/>
      <c r="DR36" s="231"/>
      <c r="DS36" s="231"/>
      <c r="DT36" s="231"/>
      <c r="DU36" s="231"/>
      <c r="DV36" s="231"/>
      <c r="DW36" s="231"/>
      <c r="DX36" s="231"/>
      <c r="DY36" s="231"/>
      <c r="DZ36" s="231"/>
      <c r="EA36" s="231"/>
      <c r="EB36" s="231"/>
      <c r="EC36" s="231"/>
      <c r="ED36" s="231"/>
      <c r="EE36" s="231"/>
    </row>
    <row r="37" spans="1:135" ht="20.100000000000001" customHeight="1" x14ac:dyDescent="0.25">
      <c r="A37" s="536"/>
      <c r="B37" s="463" t="s">
        <v>201</v>
      </c>
      <c r="C37" s="464" t="s">
        <v>206</v>
      </c>
      <c r="D37" s="479">
        <v>0</v>
      </c>
      <c r="E37" s="479">
        <v>0</v>
      </c>
      <c r="F37" s="479">
        <v>0</v>
      </c>
      <c r="G37" s="479">
        <v>0</v>
      </c>
      <c r="H37" s="479">
        <v>0</v>
      </c>
      <c r="I37" s="479">
        <v>0</v>
      </c>
      <c r="J37" s="479">
        <v>0</v>
      </c>
      <c r="K37" s="479">
        <v>0</v>
      </c>
      <c r="L37" s="479">
        <v>0</v>
      </c>
      <c r="M37" s="480">
        <v>0</v>
      </c>
      <c r="N37" s="480">
        <v>0</v>
      </c>
      <c r="O37" s="480">
        <v>0</v>
      </c>
      <c r="P37" s="481">
        <f>SUM(D37:O37)</f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55">
        <v>0</v>
      </c>
      <c r="AA37" s="55">
        <v>0</v>
      </c>
      <c r="AB37" s="55">
        <v>0</v>
      </c>
      <c r="AC37" s="481">
        <f>SUM(Q37:AB37)</f>
        <v>0</v>
      </c>
      <c r="AD37" s="55">
        <v>0</v>
      </c>
      <c r="AE37" s="55">
        <v>0</v>
      </c>
      <c r="AF37" s="55">
        <v>0</v>
      </c>
      <c r="AG37" s="55">
        <v>0</v>
      </c>
      <c r="AH37" s="55">
        <v>0</v>
      </c>
      <c r="AI37" s="55">
        <v>0</v>
      </c>
      <c r="AJ37" s="55">
        <v>0</v>
      </c>
      <c r="AK37" s="55">
        <v>0</v>
      </c>
      <c r="AL37" s="55">
        <v>0</v>
      </c>
      <c r="AM37" s="55">
        <v>0</v>
      </c>
      <c r="AN37" s="55">
        <v>0</v>
      </c>
      <c r="AO37" s="55">
        <v>0</v>
      </c>
      <c r="AP37" s="484">
        <v>0</v>
      </c>
      <c r="AQ37" s="55">
        <v>0</v>
      </c>
      <c r="AR37" s="55">
        <v>0</v>
      </c>
      <c r="AS37" s="55">
        <v>0</v>
      </c>
      <c r="AT37" s="55">
        <v>0</v>
      </c>
      <c r="AU37" s="55">
        <v>0</v>
      </c>
      <c r="AV37" s="55">
        <v>0</v>
      </c>
      <c r="AW37" s="55">
        <v>0</v>
      </c>
      <c r="AX37" s="55">
        <v>0</v>
      </c>
      <c r="AY37" s="55">
        <v>0</v>
      </c>
      <c r="AZ37" s="55">
        <v>0</v>
      </c>
      <c r="BA37" s="55">
        <v>0</v>
      </c>
      <c r="BB37" s="484">
        <v>0</v>
      </c>
      <c r="BC37" s="55">
        <v>0</v>
      </c>
      <c r="BD37" s="55">
        <v>0</v>
      </c>
      <c r="BE37" s="55">
        <v>0</v>
      </c>
      <c r="BF37" s="55">
        <v>0</v>
      </c>
      <c r="BG37" s="55">
        <v>0</v>
      </c>
      <c r="BH37" s="55">
        <v>0</v>
      </c>
      <c r="BI37" s="55">
        <v>0</v>
      </c>
      <c r="BJ37" s="55">
        <v>0</v>
      </c>
      <c r="BK37" s="55">
        <v>0</v>
      </c>
      <c r="BL37" s="55">
        <v>0</v>
      </c>
      <c r="BM37" s="55">
        <v>0</v>
      </c>
      <c r="BN37" s="472">
        <f t="shared" si="13"/>
        <v>0</v>
      </c>
      <c r="BO37" s="55">
        <v>0</v>
      </c>
      <c r="BP37" s="55">
        <v>0</v>
      </c>
      <c r="BQ37" s="55">
        <v>0</v>
      </c>
      <c r="BR37" s="55">
        <v>0</v>
      </c>
      <c r="BS37" s="55">
        <v>0</v>
      </c>
      <c r="BT37" s="55">
        <v>0</v>
      </c>
      <c r="BU37" s="55">
        <v>0</v>
      </c>
      <c r="BV37" s="55">
        <v>0</v>
      </c>
      <c r="BW37" s="55">
        <v>0</v>
      </c>
      <c r="BX37" s="55">
        <v>0</v>
      </c>
      <c r="BY37" s="55">
        <v>0</v>
      </c>
      <c r="BZ37" s="55">
        <v>0</v>
      </c>
      <c r="CA37" s="472">
        <f t="shared" si="15"/>
        <v>0</v>
      </c>
      <c r="CB37" s="484">
        <v>0</v>
      </c>
      <c r="CC37" s="55">
        <v>0</v>
      </c>
      <c r="CD37" s="55">
        <v>0</v>
      </c>
      <c r="CE37" s="55">
        <v>0</v>
      </c>
      <c r="CF37" s="55">
        <v>0</v>
      </c>
      <c r="CG37" s="55">
        <v>0</v>
      </c>
      <c r="CH37" s="55">
        <v>0</v>
      </c>
      <c r="CI37" s="55">
        <v>0</v>
      </c>
      <c r="CJ37" s="55">
        <v>0</v>
      </c>
      <c r="CK37" s="55">
        <v>0</v>
      </c>
      <c r="CL37" s="55">
        <v>0</v>
      </c>
      <c r="CM37" s="159">
        <v>0</v>
      </c>
      <c r="CN37" s="472">
        <f t="shared" si="16"/>
        <v>0</v>
      </c>
      <c r="CO37" s="55">
        <v>53.77782947</v>
      </c>
      <c r="CP37" s="55">
        <v>0</v>
      </c>
      <c r="CQ37" s="55">
        <v>0</v>
      </c>
      <c r="CR37" s="55">
        <v>0</v>
      </c>
      <c r="CS37" s="55">
        <v>0</v>
      </c>
      <c r="CT37" s="55">
        <v>0</v>
      </c>
      <c r="CU37" s="55">
        <v>0</v>
      </c>
      <c r="CV37" s="55">
        <v>0</v>
      </c>
      <c r="CW37" s="55">
        <v>0</v>
      </c>
      <c r="CX37" s="55">
        <v>0</v>
      </c>
      <c r="CY37" s="55">
        <v>0</v>
      </c>
      <c r="CZ37" s="55">
        <v>0</v>
      </c>
      <c r="DA37" s="472">
        <f t="shared" si="17"/>
        <v>53.77782947</v>
      </c>
      <c r="DB37" s="484">
        <v>0</v>
      </c>
      <c r="DC37" s="55">
        <v>0</v>
      </c>
      <c r="DD37" s="55">
        <v>0</v>
      </c>
      <c r="DE37" s="568">
        <f t="shared" si="8"/>
        <v>0</v>
      </c>
      <c r="DF37" s="485">
        <f t="shared" si="9"/>
        <v>53.77782947</v>
      </c>
      <c r="DG37" s="474">
        <f t="shared" si="10"/>
        <v>0</v>
      </c>
      <c r="DH37" s="481">
        <f t="shared" si="14"/>
        <v>-100</v>
      </c>
      <c r="DN37" s="231"/>
      <c r="DO37" s="231"/>
      <c r="DP37" s="231"/>
      <c r="DQ37" s="231"/>
      <c r="DR37" s="231"/>
      <c r="DS37" s="231"/>
      <c r="DT37" s="231"/>
      <c r="DU37" s="231"/>
      <c r="DV37" s="231"/>
      <c r="DW37" s="231"/>
      <c r="DX37" s="231"/>
      <c r="DY37" s="231"/>
      <c r="DZ37" s="231"/>
      <c r="EA37" s="231"/>
      <c r="EB37" s="231"/>
      <c r="EC37" s="231"/>
      <c r="ED37" s="231"/>
      <c r="EE37" s="231"/>
    </row>
    <row r="38" spans="1:135" ht="20.100000000000001" customHeight="1" x14ac:dyDescent="0.25">
      <c r="A38" s="536"/>
      <c r="B38" s="463" t="s">
        <v>32</v>
      </c>
      <c r="C38" s="464" t="s">
        <v>138</v>
      </c>
      <c r="D38" s="479">
        <v>378.78693087999994</v>
      </c>
      <c r="E38" s="479">
        <v>490.66667578999994</v>
      </c>
      <c r="F38" s="479">
        <v>442.80761937</v>
      </c>
      <c r="G38" s="479">
        <v>392.05566079000005</v>
      </c>
      <c r="H38" s="479">
        <v>437.29845510999996</v>
      </c>
      <c r="I38" s="479">
        <v>413.88662762000007</v>
      </c>
      <c r="J38" s="479">
        <v>593.96502100999976</v>
      </c>
      <c r="K38" s="479">
        <v>275.38651033000002</v>
      </c>
      <c r="L38" s="479">
        <v>431.58203636999997</v>
      </c>
      <c r="M38" s="480">
        <v>448.77244377000005</v>
      </c>
      <c r="N38" s="480">
        <v>618.51572778000013</v>
      </c>
      <c r="O38" s="480">
        <v>1211.0508937</v>
      </c>
      <c r="P38" s="481">
        <f>SUM(D38:O38)</f>
        <v>6134.7746025199995</v>
      </c>
      <c r="Q38" s="55">
        <v>663.53043274999993</v>
      </c>
      <c r="R38" s="55">
        <v>817.77766728999984</v>
      </c>
      <c r="S38" s="55">
        <v>1057.5813579600001</v>
      </c>
      <c r="T38" s="55">
        <v>830.13753273999998</v>
      </c>
      <c r="U38" s="55">
        <v>899.76923617</v>
      </c>
      <c r="V38" s="55">
        <v>1122.5645670399997</v>
      </c>
      <c r="W38" s="55">
        <v>714.50838583000007</v>
      </c>
      <c r="X38" s="55">
        <v>988.62323478999986</v>
      </c>
      <c r="Y38" s="55">
        <v>977.81218799999999</v>
      </c>
      <c r="Z38" s="55">
        <v>847.34043346999999</v>
      </c>
      <c r="AA38" s="55">
        <v>1027.25570928</v>
      </c>
      <c r="AB38" s="55">
        <v>1324.0576074899998</v>
      </c>
      <c r="AC38" s="481">
        <f>SUM(Q38:AB38)</f>
        <v>11270.958352809999</v>
      </c>
      <c r="AD38" s="55">
        <v>739.99131594000005</v>
      </c>
      <c r="AE38" s="55">
        <v>1091.2788222199997</v>
      </c>
      <c r="AF38" s="55">
        <v>1096.3808772300004</v>
      </c>
      <c r="AG38" s="55">
        <v>2382.5291428699998</v>
      </c>
      <c r="AH38" s="55">
        <v>2162.3212379400002</v>
      </c>
      <c r="AI38" s="55">
        <v>2308.9452572099995</v>
      </c>
      <c r="AJ38" s="55">
        <v>2113.4923864299999</v>
      </c>
      <c r="AK38" s="55">
        <v>1622.72257541</v>
      </c>
      <c r="AL38" s="55">
        <v>2350.6659582400002</v>
      </c>
      <c r="AM38" s="55">
        <v>2051.63182001</v>
      </c>
      <c r="AN38" s="55">
        <v>2533.0305227000003</v>
      </c>
      <c r="AO38" s="55">
        <v>2588.6454181000008</v>
      </c>
      <c r="AP38" s="484">
        <v>2290.23886803</v>
      </c>
      <c r="AQ38" s="55">
        <v>2999.3407866800003</v>
      </c>
      <c r="AR38" s="55">
        <v>3829.0121375300032</v>
      </c>
      <c r="AS38" s="55">
        <v>2980.2000073700019</v>
      </c>
      <c r="AT38" s="55">
        <v>3296.379888179998</v>
      </c>
      <c r="AU38" s="55">
        <v>2903.9966124399994</v>
      </c>
      <c r="AV38" s="55">
        <v>3547.3061997799996</v>
      </c>
      <c r="AW38" s="55">
        <v>3480.0803423700004</v>
      </c>
      <c r="AX38" s="55">
        <v>3577.9860248299979</v>
      </c>
      <c r="AY38" s="55">
        <v>4394.3896843200009</v>
      </c>
      <c r="AZ38" s="55">
        <v>2847.3134274899999</v>
      </c>
      <c r="BA38" s="55">
        <v>3372.9328529999998</v>
      </c>
      <c r="BB38" s="484">
        <v>3820.5193432999995</v>
      </c>
      <c r="BC38" s="55">
        <v>2644.5239336700006</v>
      </c>
      <c r="BD38" s="55">
        <v>3781.2221193099995</v>
      </c>
      <c r="BE38" s="55">
        <v>4899.7281615300035</v>
      </c>
      <c r="BF38" s="55">
        <v>5236.3633832100004</v>
      </c>
      <c r="BG38" s="55">
        <v>4124.2614672100026</v>
      </c>
      <c r="BH38" s="55">
        <v>6116.2163983999972</v>
      </c>
      <c r="BI38" s="55">
        <v>4688.3034831799987</v>
      </c>
      <c r="BJ38" s="55">
        <v>3876.8384401400017</v>
      </c>
      <c r="BK38" s="55">
        <v>5555.7683603499972</v>
      </c>
      <c r="BL38" s="55">
        <v>6063.8646182000002</v>
      </c>
      <c r="BM38" s="55">
        <v>5126.6762710899966</v>
      </c>
      <c r="BN38" s="472">
        <f t="shared" si="13"/>
        <v>55934.28597959</v>
      </c>
      <c r="BO38" s="55">
        <v>4773.9637282200001</v>
      </c>
      <c r="BP38" s="55">
        <v>4605.2610363599997</v>
      </c>
      <c r="BQ38" s="55">
        <v>5375.628708719998</v>
      </c>
      <c r="BR38" s="55">
        <v>5256.7829887599946</v>
      </c>
      <c r="BS38" s="55">
        <v>4812.4613754499997</v>
      </c>
      <c r="BT38" s="55">
        <v>5239.8954323100033</v>
      </c>
      <c r="BU38" s="55">
        <v>5549.8364212699953</v>
      </c>
      <c r="BV38" s="55">
        <v>5331.0276848599979</v>
      </c>
      <c r="BW38" s="55">
        <v>4019.074295659997</v>
      </c>
      <c r="BX38" s="55">
        <v>3986.715511059997</v>
      </c>
      <c r="BY38" s="55">
        <v>3183.2006229900003</v>
      </c>
      <c r="BZ38" s="55">
        <v>4450.9357305800022</v>
      </c>
      <c r="CA38" s="472">
        <f t="shared" si="15"/>
        <v>56584.783536239986</v>
      </c>
      <c r="CB38" s="484">
        <v>4510.1643091600072</v>
      </c>
      <c r="CC38" s="55">
        <v>3378.2198947699967</v>
      </c>
      <c r="CD38" s="55">
        <v>3901.9452844399952</v>
      </c>
      <c r="CE38" s="55">
        <v>5455.5318062800006</v>
      </c>
      <c r="CF38" s="55">
        <v>4834.83482233</v>
      </c>
      <c r="CG38" s="55">
        <v>3969.3613677699991</v>
      </c>
      <c r="CH38" s="55">
        <v>6570.2138167699986</v>
      </c>
      <c r="CI38" s="55">
        <v>3657.432607910001</v>
      </c>
      <c r="CJ38" s="55">
        <v>3832.7005313499981</v>
      </c>
      <c r="CK38" s="55">
        <v>3983.0176088100025</v>
      </c>
      <c r="CL38" s="55">
        <v>3691.5709310699986</v>
      </c>
      <c r="CM38" s="159">
        <v>5781.365839240003</v>
      </c>
      <c r="CN38" s="472">
        <f t="shared" si="16"/>
        <v>53566.358819900001</v>
      </c>
      <c r="CO38" s="55">
        <v>4396.7660394999975</v>
      </c>
      <c r="CP38" s="55">
        <v>4056.6440918900039</v>
      </c>
      <c r="CQ38" s="55">
        <v>4214.5182134900033</v>
      </c>
      <c r="CR38" s="55">
        <v>5576.679094099999</v>
      </c>
      <c r="CS38" s="55">
        <v>4993.2572873400022</v>
      </c>
      <c r="CT38" s="55">
        <v>7247.4787230900065</v>
      </c>
      <c r="CU38" s="55">
        <v>7874.1795884799867</v>
      </c>
      <c r="CV38" s="55">
        <v>12187.838293290002</v>
      </c>
      <c r="CW38" s="55">
        <v>11527.06303640001</v>
      </c>
      <c r="CX38" s="55">
        <v>10823.609485719993</v>
      </c>
      <c r="CY38" s="55">
        <v>9612.1746655400002</v>
      </c>
      <c r="CZ38" s="55">
        <v>12683.813573530024</v>
      </c>
      <c r="DA38" s="472">
        <f t="shared" si="17"/>
        <v>95194.022092370025</v>
      </c>
      <c r="DB38" s="484">
        <v>10871.368139250002</v>
      </c>
      <c r="DC38" s="55">
        <v>9091.9030033199961</v>
      </c>
      <c r="DD38" s="55">
        <v>11424.414022389985</v>
      </c>
      <c r="DE38" s="568">
        <f t="shared" si="8"/>
        <v>11790.329488369998</v>
      </c>
      <c r="DF38" s="485">
        <f t="shared" si="9"/>
        <v>12667.928344880005</v>
      </c>
      <c r="DG38" s="474">
        <f t="shared" si="10"/>
        <v>31387.685164959981</v>
      </c>
      <c r="DH38" s="481">
        <f t="shared" si="14"/>
        <v>147.77283475593651</v>
      </c>
      <c r="DN38" s="231"/>
      <c r="DO38" s="231"/>
      <c r="DP38" s="231"/>
      <c r="DQ38" s="231"/>
      <c r="DR38" s="231"/>
      <c r="DS38" s="231"/>
      <c r="DT38" s="231"/>
      <c r="DU38" s="231"/>
      <c r="DV38" s="231"/>
      <c r="DW38" s="231"/>
      <c r="DX38" s="231"/>
      <c r="DY38" s="231"/>
      <c r="DZ38" s="231"/>
      <c r="EA38" s="231"/>
      <c r="EB38" s="231"/>
      <c r="EC38" s="231"/>
      <c r="ED38" s="231"/>
      <c r="EE38" s="231"/>
    </row>
    <row r="39" spans="1:135" ht="20.100000000000001" customHeight="1" x14ac:dyDescent="0.25">
      <c r="A39" s="536"/>
      <c r="B39" s="463" t="s">
        <v>103</v>
      </c>
      <c r="C39" s="464" t="s">
        <v>104</v>
      </c>
      <c r="D39" s="479">
        <v>0</v>
      </c>
      <c r="E39" s="479">
        <v>0</v>
      </c>
      <c r="F39" s="479">
        <v>0</v>
      </c>
      <c r="G39" s="479">
        <v>0</v>
      </c>
      <c r="H39" s="479">
        <v>9.9999999999999995E-7</v>
      </c>
      <c r="I39" s="479">
        <v>0</v>
      </c>
      <c r="J39" s="479">
        <v>0</v>
      </c>
      <c r="K39" s="479">
        <v>0</v>
      </c>
      <c r="L39" s="479">
        <v>0</v>
      </c>
      <c r="M39" s="480">
        <v>0</v>
      </c>
      <c r="N39" s="480">
        <v>0</v>
      </c>
      <c r="O39" s="480">
        <v>0</v>
      </c>
      <c r="P39" s="481">
        <v>0</v>
      </c>
      <c r="Q39" s="479">
        <v>0</v>
      </c>
      <c r="R39" s="479">
        <v>0</v>
      </c>
      <c r="S39" s="479">
        <v>0</v>
      </c>
      <c r="T39" s="479">
        <v>0</v>
      </c>
      <c r="U39" s="479">
        <v>9.9999999999999995E-7</v>
      </c>
      <c r="V39" s="479">
        <v>0</v>
      </c>
      <c r="W39" s="479">
        <v>0</v>
      </c>
      <c r="X39" s="479">
        <v>0</v>
      </c>
      <c r="Y39" s="479">
        <v>0</v>
      </c>
      <c r="Z39" s="480">
        <v>0</v>
      </c>
      <c r="AA39" s="480">
        <v>0</v>
      </c>
      <c r="AB39" s="480">
        <v>0</v>
      </c>
      <c r="AC39" s="481">
        <v>0</v>
      </c>
      <c r="AD39" s="55">
        <v>0</v>
      </c>
      <c r="AE39" s="55">
        <v>0</v>
      </c>
      <c r="AF39" s="55">
        <v>0</v>
      </c>
      <c r="AG39" s="55">
        <v>10.40560022</v>
      </c>
      <c r="AH39" s="55">
        <v>15.458109589999999</v>
      </c>
      <c r="AI39" s="55">
        <v>0</v>
      </c>
      <c r="AJ39" s="55">
        <v>0</v>
      </c>
      <c r="AK39" s="55">
        <v>0</v>
      </c>
      <c r="AL39" s="55">
        <v>0</v>
      </c>
      <c r="AM39" s="55">
        <v>0</v>
      </c>
      <c r="AN39" s="55">
        <v>0</v>
      </c>
      <c r="AO39" s="55">
        <v>0</v>
      </c>
      <c r="AP39" s="484">
        <v>0</v>
      </c>
      <c r="AQ39" s="55">
        <v>0</v>
      </c>
      <c r="AR39" s="55">
        <v>0</v>
      </c>
      <c r="AS39" s="55">
        <v>0</v>
      </c>
      <c r="AT39" s="55">
        <v>0</v>
      </c>
      <c r="AU39" s="55">
        <v>0</v>
      </c>
      <c r="AV39" s="55">
        <v>0</v>
      </c>
      <c r="AW39" s="55">
        <v>0</v>
      </c>
      <c r="AX39" s="55">
        <v>0</v>
      </c>
      <c r="AY39" s="55">
        <v>0</v>
      </c>
      <c r="AZ39" s="55">
        <v>0</v>
      </c>
      <c r="BA39" s="55">
        <v>0</v>
      </c>
      <c r="BB39" s="484">
        <v>0</v>
      </c>
      <c r="BC39" s="55">
        <v>0</v>
      </c>
      <c r="BD39" s="55">
        <v>0</v>
      </c>
      <c r="BE39" s="55">
        <v>0</v>
      </c>
      <c r="BF39" s="55">
        <v>7.476</v>
      </c>
      <c r="BG39" s="55">
        <v>0</v>
      </c>
      <c r="BH39" s="55">
        <v>13.4</v>
      </c>
      <c r="BI39" s="55">
        <v>9.2385000000000002</v>
      </c>
      <c r="BJ39" s="55">
        <v>11.9</v>
      </c>
      <c r="BK39" s="55">
        <v>0</v>
      </c>
      <c r="BL39" s="55">
        <v>14</v>
      </c>
      <c r="BM39" s="55">
        <v>8</v>
      </c>
      <c r="BN39" s="472">
        <f t="shared" si="13"/>
        <v>64.014499999999998</v>
      </c>
      <c r="BO39" s="55">
        <v>5.5</v>
      </c>
      <c r="BP39" s="55">
        <v>0</v>
      </c>
      <c r="BQ39" s="55">
        <v>19.75</v>
      </c>
      <c r="BR39" s="55">
        <v>0</v>
      </c>
      <c r="BS39" s="55">
        <v>12.855</v>
      </c>
      <c r="BT39" s="55">
        <v>5.55</v>
      </c>
      <c r="BU39" s="55">
        <v>22.35</v>
      </c>
      <c r="BV39" s="55">
        <v>0</v>
      </c>
      <c r="BW39" s="55">
        <v>0</v>
      </c>
      <c r="BX39" s="55">
        <v>0</v>
      </c>
      <c r="BY39" s="55">
        <v>0</v>
      </c>
      <c r="BZ39" s="55">
        <v>0</v>
      </c>
      <c r="CA39" s="472">
        <f t="shared" si="15"/>
        <v>66.004999999999995</v>
      </c>
      <c r="CB39" s="484">
        <v>0</v>
      </c>
      <c r="CC39" s="55">
        <v>0</v>
      </c>
      <c r="CD39" s="55">
        <v>0</v>
      </c>
      <c r="CE39" s="55">
        <v>0</v>
      </c>
      <c r="CF39" s="55">
        <v>0</v>
      </c>
      <c r="CG39" s="55">
        <v>0</v>
      </c>
      <c r="CH39" s="55">
        <v>0</v>
      </c>
      <c r="CI39" s="55">
        <v>1.0349999999999999</v>
      </c>
      <c r="CJ39" s="55">
        <v>0</v>
      </c>
      <c r="CK39" s="55">
        <v>0</v>
      </c>
      <c r="CL39" s="55">
        <v>30</v>
      </c>
      <c r="CM39" s="159">
        <v>0</v>
      </c>
      <c r="CN39" s="472">
        <f t="shared" si="16"/>
        <v>31.035</v>
      </c>
      <c r="CO39" s="55">
        <v>0</v>
      </c>
      <c r="CP39" s="55">
        <v>0</v>
      </c>
      <c r="CQ39" s="55">
        <v>0</v>
      </c>
      <c r="CR39" s="55">
        <v>1.1399999999999999</v>
      </c>
      <c r="CS39" s="55">
        <v>15</v>
      </c>
      <c r="CT39" s="55">
        <v>0</v>
      </c>
      <c r="CU39" s="55">
        <v>0</v>
      </c>
      <c r="CV39" s="55">
        <v>4.3440000000000003</v>
      </c>
      <c r="CW39" s="55">
        <v>0</v>
      </c>
      <c r="CX39" s="55">
        <v>0</v>
      </c>
      <c r="CY39" s="55">
        <v>0</v>
      </c>
      <c r="CZ39" s="55">
        <v>0</v>
      </c>
      <c r="DA39" s="472">
        <f t="shared" si="17"/>
        <v>20.484000000000002</v>
      </c>
      <c r="DB39" s="484">
        <v>0</v>
      </c>
      <c r="DC39" s="55">
        <v>0</v>
      </c>
      <c r="DD39" s="55">
        <v>0.1</v>
      </c>
      <c r="DE39" s="568">
        <f t="shared" si="8"/>
        <v>0</v>
      </c>
      <c r="DF39" s="485">
        <f t="shared" si="9"/>
        <v>0</v>
      </c>
      <c r="DG39" s="474">
        <f t="shared" si="10"/>
        <v>0.1</v>
      </c>
      <c r="DH39" s="481"/>
      <c r="DN39" s="231"/>
      <c r="DO39" s="231"/>
      <c r="DP39" s="231"/>
      <c r="DQ39" s="231"/>
      <c r="DR39" s="231"/>
      <c r="DS39" s="231"/>
      <c r="DT39" s="231"/>
      <c r="DU39" s="231"/>
      <c r="DV39" s="231"/>
      <c r="DW39" s="231"/>
      <c r="DX39" s="231"/>
      <c r="DY39" s="231"/>
      <c r="DZ39" s="231"/>
      <c r="EA39" s="231"/>
      <c r="EB39" s="231"/>
      <c r="EC39" s="231"/>
      <c r="ED39" s="231"/>
      <c r="EE39" s="231"/>
    </row>
    <row r="40" spans="1:135" ht="20.100000000000001" customHeight="1" x14ac:dyDescent="0.25">
      <c r="A40" s="536"/>
      <c r="B40" s="463" t="s">
        <v>126</v>
      </c>
      <c r="C40" s="464" t="s">
        <v>129</v>
      </c>
      <c r="D40" s="479">
        <v>0</v>
      </c>
      <c r="E40" s="479">
        <v>0</v>
      </c>
      <c r="F40" s="479">
        <v>0</v>
      </c>
      <c r="G40" s="479">
        <v>0</v>
      </c>
      <c r="H40" s="479">
        <v>9.9999999999999995E-7</v>
      </c>
      <c r="I40" s="479">
        <v>0</v>
      </c>
      <c r="J40" s="479">
        <v>0</v>
      </c>
      <c r="K40" s="479">
        <v>0</v>
      </c>
      <c r="L40" s="479">
        <v>0</v>
      </c>
      <c r="M40" s="480">
        <v>0</v>
      </c>
      <c r="N40" s="480">
        <v>0</v>
      </c>
      <c r="O40" s="480">
        <v>0</v>
      </c>
      <c r="P40" s="481">
        <v>0</v>
      </c>
      <c r="Q40" s="479">
        <v>0</v>
      </c>
      <c r="R40" s="479">
        <v>0</v>
      </c>
      <c r="S40" s="479">
        <v>0</v>
      </c>
      <c r="T40" s="479">
        <v>0</v>
      </c>
      <c r="U40" s="479">
        <v>9.9999999999999995E-7</v>
      </c>
      <c r="V40" s="479">
        <v>0</v>
      </c>
      <c r="W40" s="479">
        <v>0</v>
      </c>
      <c r="X40" s="479">
        <v>0</v>
      </c>
      <c r="Y40" s="479">
        <v>0</v>
      </c>
      <c r="Z40" s="480">
        <v>0</v>
      </c>
      <c r="AA40" s="480">
        <v>0</v>
      </c>
      <c r="AB40" s="480">
        <v>0</v>
      </c>
      <c r="AC40" s="481">
        <v>0</v>
      </c>
      <c r="AD40" s="55">
        <v>0</v>
      </c>
      <c r="AE40" s="55">
        <v>0</v>
      </c>
      <c r="AF40" s="55">
        <v>0</v>
      </c>
      <c r="AG40" s="55">
        <v>10.40560022</v>
      </c>
      <c r="AH40" s="55">
        <v>15.458109589999999</v>
      </c>
      <c r="AI40" s="55">
        <v>0</v>
      </c>
      <c r="AJ40" s="55">
        <v>0</v>
      </c>
      <c r="AK40" s="55">
        <v>0</v>
      </c>
      <c r="AL40" s="55">
        <v>0</v>
      </c>
      <c r="AM40" s="55">
        <v>0</v>
      </c>
      <c r="AN40" s="55">
        <v>0</v>
      </c>
      <c r="AO40" s="55">
        <v>0</v>
      </c>
      <c r="AP40" s="484">
        <v>0</v>
      </c>
      <c r="AQ40" s="55">
        <v>0</v>
      </c>
      <c r="AR40" s="55">
        <v>0</v>
      </c>
      <c r="AS40" s="55">
        <v>0</v>
      </c>
      <c r="AT40" s="55">
        <v>0</v>
      </c>
      <c r="AU40" s="55">
        <v>0</v>
      </c>
      <c r="AV40" s="55">
        <v>0</v>
      </c>
      <c r="AW40" s="55">
        <v>0</v>
      </c>
      <c r="AX40" s="55">
        <v>0</v>
      </c>
      <c r="AY40" s="55">
        <v>0</v>
      </c>
      <c r="AZ40" s="55">
        <v>0</v>
      </c>
      <c r="BA40" s="55">
        <v>0</v>
      </c>
      <c r="BB40" s="484">
        <v>0</v>
      </c>
      <c r="BC40" s="55">
        <v>0</v>
      </c>
      <c r="BD40" s="55">
        <v>0</v>
      </c>
      <c r="BE40" s="55">
        <v>0</v>
      </c>
      <c r="BF40" s="55">
        <v>0</v>
      </c>
      <c r="BG40" s="55">
        <v>0</v>
      </c>
      <c r="BH40" s="55">
        <v>0</v>
      </c>
      <c r="BI40" s="55">
        <v>0</v>
      </c>
      <c r="BJ40" s="55">
        <v>0</v>
      </c>
      <c r="BK40" s="55">
        <v>0</v>
      </c>
      <c r="BL40" s="55">
        <v>0</v>
      </c>
      <c r="BM40" s="55">
        <v>0</v>
      </c>
      <c r="BN40" s="472">
        <f t="shared" si="13"/>
        <v>0</v>
      </c>
      <c r="BO40" s="55">
        <v>0</v>
      </c>
      <c r="BP40" s="55">
        <v>0</v>
      </c>
      <c r="BQ40" s="55">
        <v>0</v>
      </c>
      <c r="BR40" s="55">
        <v>0</v>
      </c>
      <c r="BS40" s="55">
        <v>0</v>
      </c>
      <c r="BT40" s="55">
        <v>0</v>
      </c>
      <c r="BU40" s="55">
        <v>0</v>
      </c>
      <c r="BV40" s="55">
        <v>0</v>
      </c>
      <c r="BW40" s="55">
        <v>5.8837847000000005</v>
      </c>
      <c r="BX40" s="55">
        <v>106.63122326999999</v>
      </c>
      <c r="BY40" s="55">
        <v>36.41396060000001</v>
      </c>
      <c r="BZ40" s="55">
        <v>135.91479802999996</v>
      </c>
      <c r="CA40" s="472">
        <f t="shared" si="15"/>
        <v>284.84376659999998</v>
      </c>
      <c r="CB40" s="484">
        <v>18.45559325</v>
      </c>
      <c r="CC40" s="55">
        <v>17.89782138</v>
      </c>
      <c r="CD40" s="55">
        <v>6.2090008499999998</v>
      </c>
      <c r="CE40" s="55">
        <v>25.30913704</v>
      </c>
      <c r="CF40" s="55">
        <v>37.448342690000004</v>
      </c>
      <c r="CG40" s="55">
        <v>23.127011570000001</v>
      </c>
      <c r="CH40" s="55">
        <v>66.66629076000001</v>
      </c>
      <c r="CI40" s="55">
        <v>68.318666579999999</v>
      </c>
      <c r="CJ40" s="55">
        <v>12.862863949999999</v>
      </c>
      <c r="CK40" s="55">
        <v>20.602491609999994</v>
      </c>
      <c r="CL40" s="55">
        <v>58.806591710000006</v>
      </c>
      <c r="CM40" s="159">
        <v>26.788896869999995</v>
      </c>
      <c r="CN40" s="472">
        <f t="shared" si="16"/>
        <v>382.49270826000003</v>
      </c>
      <c r="CO40" s="55">
        <v>77.621258660000009</v>
      </c>
      <c r="CP40" s="55">
        <v>50.834245109999998</v>
      </c>
      <c r="CQ40" s="55">
        <v>44.291537299999987</v>
      </c>
      <c r="CR40" s="55">
        <v>49.303970370000009</v>
      </c>
      <c r="CS40" s="55">
        <v>53.826629809999986</v>
      </c>
      <c r="CT40" s="55">
        <v>122.66770028999991</v>
      </c>
      <c r="CU40" s="55">
        <v>44.10462463999999</v>
      </c>
      <c r="CV40" s="55">
        <v>104.56060056999998</v>
      </c>
      <c r="CW40" s="55">
        <v>49.100615279999992</v>
      </c>
      <c r="CX40" s="55">
        <v>42.868398179999978</v>
      </c>
      <c r="CY40" s="55">
        <v>38.975351079999989</v>
      </c>
      <c r="CZ40" s="55">
        <v>67.857122099999984</v>
      </c>
      <c r="DA40" s="472">
        <f t="shared" si="17"/>
        <v>746.01205338999978</v>
      </c>
      <c r="DB40" s="484">
        <v>35.144020810000015</v>
      </c>
      <c r="DC40" s="55">
        <v>91.315068490000058</v>
      </c>
      <c r="DD40" s="55">
        <v>102.75937668999998</v>
      </c>
      <c r="DE40" s="568">
        <f t="shared" si="8"/>
        <v>42.562415480000006</v>
      </c>
      <c r="DF40" s="485">
        <f t="shared" si="9"/>
        <v>172.74704106999999</v>
      </c>
      <c r="DG40" s="474">
        <f t="shared" si="10"/>
        <v>229.21846599000006</v>
      </c>
      <c r="DH40" s="481">
        <f t="shared" si="14"/>
        <v>32.690241505854154</v>
      </c>
      <c r="DN40" s="231"/>
      <c r="DO40" s="231"/>
      <c r="DP40" s="231"/>
      <c r="DQ40" s="231"/>
      <c r="DR40" s="231"/>
      <c r="DS40" s="231"/>
      <c r="DT40" s="231"/>
      <c r="DU40" s="231"/>
      <c r="DV40" s="231"/>
      <c r="DW40" s="231"/>
      <c r="DX40" s="231"/>
      <c r="DY40" s="231"/>
      <c r="DZ40" s="231"/>
      <c r="EA40" s="231"/>
      <c r="EB40" s="231"/>
      <c r="EC40" s="231"/>
      <c r="ED40" s="231"/>
      <c r="EE40" s="231"/>
    </row>
    <row r="41" spans="1:135" ht="20.100000000000001" customHeight="1" x14ac:dyDescent="0.25">
      <c r="A41" s="536"/>
      <c r="B41" s="463" t="s">
        <v>127</v>
      </c>
      <c r="C41" s="464" t="s">
        <v>186</v>
      </c>
      <c r="D41" s="479">
        <v>0</v>
      </c>
      <c r="E41" s="479">
        <v>0</v>
      </c>
      <c r="F41" s="479">
        <v>0</v>
      </c>
      <c r="G41" s="479">
        <v>0</v>
      </c>
      <c r="H41" s="479">
        <v>9.9999999999999995E-7</v>
      </c>
      <c r="I41" s="479">
        <v>0</v>
      </c>
      <c r="J41" s="479">
        <v>0</v>
      </c>
      <c r="K41" s="479">
        <v>0</v>
      </c>
      <c r="L41" s="479">
        <v>0</v>
      </c>
      <c r="M41" s="480">
        <v>0</v>
      </c>
      <c r="N41" s="480">
        <v>0</v>
      </c>
      <c r="O41" s="480">
        <v>0</v>
      </c>
      <c r="P41" s="481">
        <v>0</v>
      </c>
      <c r="Q41" s="479">
        <v>0</v>
      </c>
      <c r="R41" s="479">
        <v>0</v>
      </c>
      <c r="S41" s="479">
        <v>0</v>
      </c>
      <c r="T41" s="479">
        <v>0</v>
      </c>
      <c r="U41" s="479">
        <v>9.9999999999999995E-7</v>
      </c>
      <c r="V41" s="479">
        <v>0</v>
      </c>
      <c r="W41" s="479">
        <v>0</v>
      </c>
      <c r="X41" s="479">
        <v>0</v>
      </c>
      <c r="Y41" s="479">
        <v>0</v>
      </c>
      <c r="Z41" s="480">
        <v>0</v>
      </c>
      <c r="AA41" s="480">
        <v>0</v>
      </c>
      <c r="AB41" s="480">
        <v>0</v>
      </c>
      <c r="AC41" s="481">
        <v>0</v>
      </c>
      <c r="AD41" s="55">
        <v>0</v>
      </c>
      <c r="AE41" s="55">
        <v>0</v>
      </c>
      <c r="AF41" s="55">
        <v>0</v>
      </c>
      <c r="AG41" s="55">
        <v>10.40560022</v>
      </c>
      <c r="AH41" s="55">
        <v>15.458109589999999</v>
      </c>
      <c r="AI41" s="55">
        <v>0</v>
      </c>
      <c r="AJ41" s="55">
        <v>0</v>
      </c>
      <c r="AK41" s="55">
        <v>0</v>
      </c>
      <c r="AL41" s="55">
        <v>0</v>
      </c>
      <c r="AM41" s="55">
        <v>0</v>
      </c>
      <c r="AN41" s="55">
        <v>0</v>
      </c>
      <c r="AO41" s="55">
        <v>0</v>
      </c>
      <c r="AP41" s="484">
        <v>0</v>
      </c>
      <c r="AQ41" s="55">
        <v>0</v>
      </c>
      <c r="AR41" s="55">
        <v>0</v>
      </c>
      <c r="AS41" s="55">
        <v>0</v>
      </c>
      <c r="AT41" s="55">
        <v>0</v>
      </c>
      <c r="AU41" s="55">
        <v>0</v>
      </c>
      <c r="AV41" s="55">
        <v>0</v>
      </c>
      <c r="AW41" s="55">
        <v>0</v>
      </c>
      <c r="AX41" s="55">
        <v>0</v>
      </c>
      <c r="AY41" s="55">
        <v>0</v>
      </c>
      <c r="AZ41" s="55">
        <v>0</v>
      </c>
      <c r="BA41" s="55">
        <v>0</v>
      </c>
      <c r="BB41" s="484">
        <v>0</v>
      </c>
      <c r="BC41" s="55">
        <v>0</v>
      </c>
      <c r="BD41" s="55">
        <v>0</v>
      </c>
      <c r="BE41" s="55">
        <v>0</v>
      </c>
      <c r="BF41" s="55">
        <v>0</v>
      </c>
      <c r="BG41" s="55">
        <v>0</v>
      </c>
      <c r="BH41" s="55">
        <v>0</v>
      </c>
      <c r="BI41" s="55">
        <v>0</v>
      </c>
      <c r="BJ41" s="55">
        <v>0</v>
      </c>
      <c r="BK41" s="55">
        <v>0</v>
      </c>
      <c r="BL41" s="55">
        <v>0</v>
      </c>
      <c r="BM41" s="55">
        <v>0</v>
      </c>
      <c r="BN41" s="472">
        <f t="shared" si="13"/>
        <v>0</v>
      </c>
      <c r="BO41" s="55">
        <v>0</v>
      </c>
      <c r="BP41" s="55">
        <v>0</v>
      </c>
      <c r="BQ41" s="55">
        <v>0</v>
      </c>
      <c r="BR41" s="55">
        <v>0</v>
      </c>
      <c r="BS41" s="55">
        <v>0</v>
      </c>
      <c r="BT41" s="55">
        <v>0</v>
      </c>
      <c r="BU41" s="55">
        <v>0</v>
      </c>
      <c r="BV41" s="55">
        <v>0</v>
      </c>
      <c r="BW41" s="55">
        <v>2350.2764296399996</v>
      </c>
      <c r="BX41" s="55">
        <v>2646.0297545900053</v>
      </c>
      <c r="BY41" s="55">
        <v>3429.8925437700018</v>
      </c>
      <c r="BZ41" s="55">
        <v>3782.2943931700024</v>
      </c>
      <c r="CA41" s="472">
        <f t="shared" si="15"/>
        <v>12208.49312117001</v>
      </c>
      <c r="CB41" s="484">
        <v>2329.722951029994</v>
      </c>
      <c r="CC41" s="55">
        <v>2905.7868506099981</v>
      </c>
      <c r="CD41" s="55">
        <v>3605.145593650002</v>
      </c>
      <c r="CE41" s="55">
        <v>5282.6442273899993</v>
      </c>
      <c r="CF41" s="55">
        <v>3324.2779735099984</v>
      </c>
      <c r="CG41" s="55">
        <v>4970.0381819899931</v>
      </c>
      <c r="CH41" s="55">
        <v>6042.2543775500071</v>
      </c>
      <c r="CI41" s="55">
        <v>4232.9749584300025</v>
      </c>
      <c r="CJ41" s="55">
        <v>3939.0772019599976</v>
      </c>
      <c r="CK41" s="55">
        <v>4926.4483662900075</v>
      </c>
      <c r="CL41" s="55">
        <v>3711.0294522400013</v>
      </c>
      <c r="CM41" s="159">
        <v>4516.4904915299967</v>
      </c>
      <c r="CN41" s="472">
        <f t="shared" si="16"/>
        <v>49785.89062618</v>
      </c>
      <c r="CO41" s="55">
        <v>5921.5659081500025</v>
      </c>
      <c r="CP41" s="55">
        <v>6896.4697429900134</v>
      </c>
      <c r="CQ41" s="55">
        <v>5188.9876832599966</v>
      </c>
      <c r="CR41" s="55">
        <v>4336.4597539199958</v>
      </c>
      <c r="CS41" s="55">
        <v>6632.8397388700023</v>
      </c>
      <c r="CT41" s="55">
        <v>4765.1836219800025</v>
      </c>
      <c r="CU41" s="55">
        <v>3337.9873187200033</v>
      </c>
      <c r="CV41" s="55">
        <v>5166.5222599500039</v>
      </c>
      <c r="CW41" s="55">
        <v>5986.2471329099999</v>
      </c>
      <c r="CX41" s="55">
        <v>7899.2047293700052</v>
      </c>
      <c r="CY41" s="55">
        <v>5329.1328048000041</v>
      </c>
      <c r="CZ41" s="55">
        <v>5650.5778452799996</v>
      </c>
      <c r="DA41" s="472">
        <f t="shared" si="17"/>
        <v>67111.178540200039</v>
      </c>
      <c r="DB41" s="484">
        <v>4963.6361128400031</v>
      </c>
      <c r="DC41" s="55">
        <v>4041.5926021399951</v>
      </c>
      <c r="DD41" s="55">
        <v>4664.2561909600163</v>
      </c>
      <c r="DE41" s="568">
        <f t="shared" si="8"/>
        <v>8840.655395289994</v>
      </c>
      <c r="DF41" s="485">
        <f t="shared" si="9"/>
        <v>18007.023334400015</v>
      </c>
      <c r="DG41" s="474">
        <f t="shared" si="10"/>
        <v>13669.484905940015</v>
      </c>
      <c r="DH41" s="481">
        <f t="shared" si="14"/>
        <v>-24.088036917093969</v>
      </c>
      <c r="DN41" s="231"/>
      <c r="DO41" s="231"/>
      <c r="DP41" s="231"/>
      <c r="DQ41" s="231"/>
      <c r="DR41" s="231"/>
      <c r="DS41" s="231"/>
      <c r="DT41" s="231"/>
      <c r="DU41" s="231"/>
      <c r="DV41" s="231"/>
      <c r="DW41" s="231"/>
      <c r="DX41" s="231"/>
      <c r="DY41" s="231"/>
      <c r="DZ41" s="231"/>
      <c r="EA41" s="231"/>
      <c r="EB41" s="231"/>
      <c r="EC41" s="231"/>
      <c r="ED41" s="231"/>
      <c r="EE41" s="231"/>
    </row>
    <row r="42" spans="1:135" ht="20.100000000000001" customHeight="1" x14ac:dyDescent="0.25">
      <c r="A42" s="536"/>
      <c r="B42" s="463" t="s">
        <v>128</v>
      </c>
      <c r="C42" s="464" t="s">
        <v>130</v>
      </c>
      <c r="D42" s="479">
        <v>0</v>
      </c>
      <c r="E42" s="479">
        <v>0</v>
      </c>
      <c r="F42" s="479">
        <v>0</v>
      </c>
      <c r="G42" s="479">
        <v>0</v>
      </c>
      <c r="H42" s="479">
        <v>9.9999999999999995E-7</v>
      </c>
      <c r="I42" s="479">
        <v>0</v>
      </c>
      <c r="J42" s="479">
        <v>0</v>
      </c>
      <c r="K42" s="479">
        <v>0</v>
      </c>
      <c r="L42" s="479">
        <v>0</v>
      </c>
      <c r="M42" s="480">
        <v>0</v>
      </c>
      <c r="N42" s="480">
        <v>0</v>
      </c>
      <c r="O42" s="480">
        <v>0</v>
      </c>
      <c r="P42" s="481">
        <v>0</v>
      </c>
      <c r="Q42" s="479">
        <v>0</v>
      </c>
      <c r="R42" s="479">
        <v>0</v>
      </c>
      <c r="S42" s="479">
        <v>0</v>
      </c>
      <c r="T42" s="479">
        <v>0</v>
      </c>
      <c r="U42" s="479">
        <v>9.9999999999999995E-7</v>
      </c>
      <c r="V42" s="479">
        <v>0</v>
      </c>
      <c r="W42" s="479">
        <v>0</v>
      </c>
      <c r="X42" s="479">
        <v>0</v>
      </c>
      <c r="Y42" s="479">
        <v>0</v>
      </c>
      <c r="Z42" s="480">
        <v>0</v>
      </c>
      <c r="AA42" s="480">
        <v>0</v>
      </c>
      <c r="AB42" s="480">
        <v>0</v>
      </c>
      <c r="AC42" s="481">
        <v>0</v>
      </c>
      <c r="AD42" s="55">
        <v>0</v>
      </c>
      <c r="AE42" s="55">
        <v>0</v>
      </c>
      <c r="AF42" s="55">
        <v>0</v>
      </c>
      <c r="AG42" s="55">
        <v>10.40560022</v>
      </c>
      <c r="AH42" s="55">
        <v>15.458109589999999</v>
      </c>
      <c r="AI42" s="55">
        <v>0</v>
      </c>
      <c r="AJ42" s="55">
        <v>0</v>
      </c>
      <c r="AK42" s="55">
        <v>0</v>
      </c>
      <c r="AL42" s="55">
        <v>0</v>
      </c>
      <c r="AM42" s="55">
        <v>0</v>
      </c>
      <c r="AN42" s="55">
        <v>0</v>
      </c>
      <c r="AO42" s="55">
        <v>0</v>
      </c>
      <c r="AP42" s="484">
        <v>0</v>
      </c>
      <c r="AQ42" s="55">
        <v>0</v>
      </c>
      <c r="AR42" s="55">
        <v>0</v>
      </c>
      <c r="AS42" s="55">
        <v>0</v>
      </c>
      <c r="AT42" s="55">
        <v>0</v>
      </c>
      <c r="AU42" s="55">
        <v>0</v>
      </c>
      <c r="AV42" s="55">
        <v>0</v>
      </c>
      <c r="AW42" s="55">
        <v>0</v>
      </c>
      <c r="AX42" s="55">
        <v>0</v>
      </c>
      <c r="AY42" s="55">
        <v>0</v>
      </c>
      <c r="AZ42" s="55">
        <v>0</v>
      </c>
      <c r="BA42" s="55">
        <v>0</v>
      </c>
      <c r="BB42" s="484">
        <v>0</v>
      </c>
      <c r="BC42" s="55">
        <v>0</v>
      </c>
      <c r="BD42" s="55">
        <v>0</v>
      </c>
      <c r="BE42" s="55">
        <v>0</v>
      </c>
      <c r="BF42" s="55">
        <v>0</v>
      </c>
      <c r="BG42" s="55">
        <v>0</v>
      </c>
      <c r="BH42" s="55">
        <v>0</v>
      </c>
      <c r="BI42" s="55">
        <v>0</v>
      </c>
      <c r="BJ42" s="55">
        <v>0</v>
      </c>
      <c r="BK42" s="55">
        <v>0</v>
      </c>
      <c r="BL42" s="55">
        <v>0</v>
      </c>
      <c r="BM42" s="55">
        <v>0</v>
      </c>
      <c r="BN42" s="472">
        <f t="shared" si="13"/>
        <v>0</v>
      </c>
      <c r="BO42" s="55">
        <v>0</v>
      </c>
      <c r="BP42" s="55">
        <v>0</v>
      </c>
      <c r="BQ42" s="55">
        <v>0</v>
      </c>
      <c r="BR42" s="55">
        <v>0</v>
      </c>
      <c r="BS42" s="55">
        <v>0</v>
      </c>
      <c r="BT42" s="55">
        <v>0</v>
      </c>
      <c r="BU42" s="55">
        <v>0</v>
      </c>
      <c r="BV42" s="55">
        <v>0</v>
      </c>
      <c r="BW42" s="55">
        <v>245.72785789999998</v>
      </c>
      <c r="BX42" s="55">
        <v>1171.5150055499998</v>
      </c>
      <c r="BY42" s="55">
        <v>963.78245733000006</v>
      </c>
      <c r="BZ42" s="55">
        <v>1111.68008747</v>
      </c>
      <c r="CA42" s="472">
        <f t="shared" si="15"/>
        <v>3492.7054082499999</v>
      </c>
      <c r="CB42" s="484">
        <v>619.82646867000005</v>
      </c>
      <c r="CC42" s="55">
        <v>430.13653551999994</v>
      </c>
      <c r="CD42" s="55">
        <v>596.12013528000011</v>
      </c>
      <c r="CE42" s="55">
        <v>861.72283289999973</v>
      </c>
      <c r="CF42" s="55">
        <v>1009.4681369900001</v>
      </c>
      <c r="CG42" s="55">
        <v>751.7826562499996</v>
      </c>
      <c r="CH42" s="55">
        <v>935.34154550000017</v>
      </c>
      <c r="CI42" s="55">
        <v>718.75562068999989</v>
      </c>
      <c r="CJ42" s="55">
        <v>315.33278098</v>
      </c>
      <c r="CK42" s="55">
        <v>368.12473403000001</v>
      </c>
      <c r="CL42" s="55">
        <v>1053.6890563899999</v>
      </c>
      <c r="CM42" s="159">
        <v>592.69424621000019</v>
      </c>
      <c r="CN42" s="472">
        <f t="shared" si="16"/>
        <v>8252.9947494099997</v>
      </c>
      <c r="CO42" s="55">
        <v>231.09977163999997</v>
      </c>
      <c r="CP42" s="55">
        <v>241.16185388999997</v>
      </c>
      <c r="CQ42" s="55">
        <v>177.50913518999999</v>
      </c>
      <c r="CR42" s="55">
        <v>335.76729544000011</v>
      </c>
      <c r="CS42" s="55">
        <v>375.75161246999994</v>
      </c>
      <c r="CT42" s="55">
        <v>71.865565319999988</v>
      </c>
      <c r="CU42" s="55">
        <v>34.448430969999997</v>
      </c>
      <c r="CV42" s="55">
        <v>298.44439168999997</v>
      </c>
      <c r="CW42" s="55">
        <v>760.71250542999996</v>
      </c>
      <c r="CX42" s="55">
        <v>417.96505216999998</v>
      </c>
      <c r="CY42" s="55">
        <v>448.19843101999982</v>
      </c>
      <c r="CZ42" s="55">
        <v>246.76529436999999</v>
      </c>
      <c r="DA42" s="472">
        <f t="shared" si="17"/>
        <v>3639.6893396</v>
      </c>
      <c r="DB42" s="484">
        <v>214.70098756999997</v>
      </c>
      <c r="DC42" s="55">
        <v>78.52977451000001</v>
      </c>
      <c r="DD42" s="55">
        <v>217.48579465</v>
      </c>
      <c r="DE42" s="568">
        <f t="shared" si="8"/>
        <v>1646.0831394700001</v>
      </c>
      <c r="DF42" s="485">
        <f t="shared" si="9"/>
        <v>649.77076072</v>
      </c>
      <c r="DG42" s="474">
        <f t="shared" si="10"/>
        <v>510.71655672999998</v>
      </c>
      <c r="DH42" s="481">
        <f t="shared" si="14"/>
        <v>-21.400501899457037</v>
      </c>
      <c r="DN42" s="231"/>
      <c r="DO42" s="231"/>
      <c r="DP42" s="231"/>
      <c r="DQ42" s="231"/>
      <c r="DR42" s="231"/>
      <c r="DS42" s="231"/>
      <c r="DT42" s="231"/>
      <c r="DU42" s="231"/>
      <c r="DV42" s="231"/>
      <c r="DW42" s="231"/>
      <c r="DX42" s="231"/>
      <c r="DY42" s="231"/>
      <c r="DZ42" s="231"/>
      <c r="EA42" s="231"/>
      <c r="EB42" s="231"/>
      <c r="EC42" s="231"/>
      <c r="ED42" s="231"/>
      <c r="EE42" s="231"/>
    </row>
    <row r="43" spans="1:135" ht="20.100000000000001" customHeight="1" x14ac:dyDescent="0.25">
      <c r="A43" s="536"/>
      <c r="B43" s="463" t="s">
        <v>180</v>
      </c>
      <c r="C43" s="464" t="s">
        <v>182</v>
      </c>
      <c r="D43" s="479">
        <v>0</v>
      </c>
      <c r="E43" s="479">
        <v>0</v>
      </c>
      <c r="F43" s="479">
        <v>0</v>
      </c>
      <c r="G43" s="479">
        <v>0</v>
      </c>
      <c r="H43" s="479">
        <v>0</v>
      </c>
      <c r="I43" s="479">
        <v>0</v>
      </c>
      <c r="J43" s="479">
        <v>0</v>
      </c>
      <c r="K43" s="479">
        <v>0</v>
      </c>
      <c r="L43" s="479">
        <v>0</v>
      </c>
      <c r="M43" s="480">
        <v>0</v>
      </c>
      <c r="N43" s="480">
        <v>0</v>
      </c>
      <c r="O43" s="480">
        <v>0</v>
      </c>
      <c r="P43" s="481">
        <v>0</v>
      </c>
      <c r="Q43" s="479">
        <v>0</v>
      </c>
      <c r="R43" s="479">
        <v>0</v>
      </c>
      <c r="S43" s="479">
        <v>0</v>
      </c>
      <c r="T43" s="479">
        <v>0</v>
      </c>
      <c r="U43" s="479">
        <v>0</v>
      </c>
      <c r="V43" s="479">
        <v>0</v>
      </c>
      <c r="W43" s="479">
        <v>0</v>
      </c>
      <c r="X43" s="479">
        <v>0</v>
      </c>
      <c r="Y43" s="479">
        <v>0</v>
      </c>
      <c r="Z43" s="480">
        <v>0</v>
      </c>
      <c r="AA43" s="480">
        <v>0</v>
      </c>
      <c r="AB43" s="480">
        <v>0</v>
      </c>
      <c r="AC43" s="481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0</v>
      </c>
      <c r="AI43" s="55">
        <v>0</v>
      </c>
      <c r="AJ43" s="55">
        <v>0</v>
      </c>
      <c r="AK43" s="55">
        <v>0</v>
      </c>
      <c r="AL43" s="55">
        <v>0</v>
      </c>
      <c r="AM43" s="55">
        <v>0</v>
      </c>
      <c r="AN43" s="55">
        <v>0</v>
      </c>
      <c r="AO43" s="55">
        <v>0</v>
      </c>
      <c r="AP43" s="484">
        <v>0</v>
      </c>
      <c r="AQ43" s="55">
        <v>0</v>
      </c>
      <c r="AR43" s="55">
        <v>0</v>
      </c>
      <c r="AS43" s="55">
        <v>0</v>
      </c>
      <c r="AT43" s="55">
        <v>0</v>
      </c>
      <c r="AU43" s="55">
        <v>0</v>
      </c>
      <c r="AV43" s="55">
        <v>0</v>
      </c>
      <c r="AW43" s="55">
        <v>0</v>
      </c>
      <c r="AX43" s="55">
        <v>0</v>
      </c>
      <c r="AY43" s="55">
        <v>0</v>
      </c>
      <c r="AZ43" s="55">
        <v>0</v>
      </c>
      <c r="BA43" s="55">
        <v>0</v>
      </c>
      <c r="BB43" s="484">
        <v>0</v>
      </c>
      <c r="BC43" s="55">
        <v>0</v>
      </c>
      <c r="BD43" s="55">
        <v>0</v>
      </c>
      <c r="BE43" s="55">
        <v>0</v>
      </c>
      <c r="BF43" s="55">
        <v>0</v>
      </c>
      <c r="BG43" s="55">
        <v>0</v>
      </c>
      <c r="BH43" s="55">
        <v>0</v>
      </c>
      <c r="BI43" s="55">
        <v>0</v>
      </c>
      <c r="BJ43" s="55">
        <v>0</v>
      </c>
      <c r="BK43" s="55">
        <v>0</v>
      </c>
      <c r="BL43" s="55">
        <v>0</v>
      </c>
      <c r="BM43" s="55">
        <v>0</v>
      </c>
      <c r="BN43" s="472">
        <f t="shared" si="13"/>
        <v>0</v>
      </c>
      <c r="BO43" s="55">
        <v>0</v>
      </c>
      <c r="BP43" s="55">
        <v>0</v>
      </c>
      <c r="BQ43" s="55">
        <v>0</v>
      </c>
      <c r="BR43" s="55">
        <v>0</v>
      </c>
      <c r="BS43" s="55">
        <v>0</v>
      </c>
      <c r="BT43" s="55">
        <v>0</v>
      </c>
      <c r="BU43" s="55">
        <v>0</v>
      </c>
      <c r="BV43" s="55">
        <v>0</v>
      </c>
      <c r="BW43" s="55">
        <v>0</v>
      </c>
      <c r="BX43" s="55">
        <v>0</v>
      </c>
      <c r="BY43" s="55">
        <v>0</v>
      </c>
      <c r="BZ43" s="55">
        <v>0</v>
      </c>
      <c r="CA43" s="472">
        <f t="shared" si="15"/>
        <v>0</v>
      </c>
      <c r="CB43" s="484">
        <v>0</v>
      </c>
      <c r="CC43" s="55">
        <v>0</v>
      </c>
      <c r="CD43" s="55">
        <v>0</v>
      </c>
      <c r="CE43" s="55">
        <v>0</v>
      </c>
      <c r="CF43" s="55">
        <v>0</v>
      </c>
      <c r="CG43" s="55">
        <v>7.4086896599999994</v>
      </c>
      <c r="CH43" s="55">
        <v>13.596053639999997</v>
      </c>
      <c r="CI43" s="55">
        <v>12.30974279</v>
      </c>
      <c r="CJ43" s="55">
        <v>14.634236520000002</v>
      </c>
      <c r="CK43" s="55">
        <v>11.434569870000001</v>
      </c>
      <c r="CL43" s="55">
        <v>12.244756669999999</v>
      </c>
      <c r="CM43" s="159">
        <v>17.816342979999998</v>
      </c>
      <c r="CN43" s="472">
        <f t="shared" si="16"/>
        <v>89.444392129999997</v>
      </c>
      <c r="CO43" s="55">
        <v>14.295750930000004</v>
      </c>
      <c r="CP43" s="55">
        <v>13.369767010000002</v>
      </c>
      <c r="CQ43" s="55">
        <v>17.071598430000002</v>
      </c>
      <c r="CR43" s="55">
        <v>14.157454539999993</v>
      </c>
      <c r="CS43" s="55">
        <v>16.820131760000006</v>
      </c>
      <c r="CT43" s="55">
        <v>16.671112140000002</v>
      </c>
      <c r="CU43" s="55">
        <v>16.266044190000002</v>
      </c>
      <c r="CV43" s="55">
        <v>18.553877999999997</v>
      </c>
      <c r="CW43" s="55">
        <v>17.978367359999989</v>
      </c>
      <c r="CX43" s="55">
        <v>14.117268069999996</v>
      </c>
      <c r="CY43" s="55">
        <v>18.988563629999994</v>
      </c>
      <c r="CZ43" s="55">
        <v>22.445589369999993</v>
      </c>
      <c r="DA43" s="472">
        <f t="shared" si="17"/>
        <v>200.73552542999997</v>
      </c>
      <c r="DB43" s="484">
        <v>19.923366919999999</v>
      </c>
      <c r="DC43" s="55">
        <v>16.120969339999998</v>
      </c>
      <c r="DD43" s="55">
        <v>21.802571029999992</v>
      </c>
      <c r="DE43" s="568">
        <f t="shared" si="8"/>
        <v>0</v>
      </c>
      <c r="DF43" s="485">
        <f t="shared" si="9"/>
        <v>44.73711637000001</v>
      </c>
      <c r="DG43" s="474">
        <f t="shared" si="10"/>
        <v>57.84690728999999</v>
      </c>
      <c r="DH43" s="481">
        <f t="shared" si="14"/>
        <v>29.304058874905927</v>
      </c>
      <c r="DN43" s="231"/>
      <c r="DO43" s="231"/>
      <c r="DP43" s="231"/>
      <c r="DQ43" s="231"/>
      <c r="DR43" s="231"/>
      <c r="DS43" s="231"/>
      <c r="DT43" s="231"/>
      <c r="DU43" s="231"/>
      <c r="DV43" s="231"/>
      <c r="DW43" s="231"/>
      <c r="DX43" s="231"/>
      <c r="DY43" s="231"/>
      <c r="DZ43" s="231"/>
      <c r="EA43" s="231"/>
      <c r="EB43" s="231"/>
      <c r="EC43" s="231"/>
      <c r="ED43" s="231"/>
      <c r="EE43" s="231"/>
    </row>
    <row r="44" spans="1:135" ht="20.100000000000001" customHeight="1" x14ac:dyDescent="0.25">
      <c r="A44" s="536"/>
      <c r="B44" s="463" t="s">
        <v>181</v>
      </c>
      <c r="C44" s="464" t="s">
        <v>183</v>
      </c>
      <c r="D44" s="479">
        <v>0</v>
      </c>
      <c r="E44" s="479">
        <v>0</v>
      </c>
      <c r="F44" s="479">
        <v>0</v>
      </c>
      <c r="G44" s="479">
        <v>0</v>
      </c>
      <c r="H44" s="479">
        <v>0</v>
      </c>
      <c r="I44" s="479">
        <v>0</v>
      </c>
      <c r="J44" s="479">
        <v>0</v>
      </c>
      <c r="K44" s="479">
        <v>0</v>
      </c>
      <c r="L44" s="479">
        <v>0</v>
      </c>
      <c r="M44" s="480">
        <v>0</v>
      </c>
      <c r="N44" s="480">
        <v>0</v>
      </c>
      <c r="O44" s="480">
        <v>0</v>
      </c>
      <c r="P44" s="481">
        <v>0</v>
      </c>
      <c r="Q44" s="479">
        <v>0</v>
      </c>
      <c r="R44" s="479">
        <v>0</v>
      </c>
      <c r="S44" s="479">
        <v>0</v>
      </c>
      <c r="T44" s="479">
        <v>0</v>
      </c>
      <c r="U44" s="479">
        <v>0</v>
      </c>
      <c r="V44" s="479">
        <v>0</v>
      </c>
      <c r="W44" s="479">
        <v>0</v>
      </c>
      <c r="X44" s="479">
        <v>0</v>
      </c>
      <c r="Y44" s="479">
        <v>0</v>
      </c>
      <c r="Z44" s="480">
        <v>0</v>
      </c>
      <c r="AA44" s="480">
        <v>0</v>
      </c>
      <c r="AB44" s="480">
        <v>0</v>
      </c>
      <c r="AC44" s="481">
        <v>0</v>
      </c>
      <c r="AD44" s="55">
        <v>0</v>
      </c>
      <c r="AE44" s="55">
        <v>0</v>
      </c>
      <c r="AF44" s="55">
        <v>0</v>
      </c>
      <c r="AG44" s="55">
        <v>0</v>
      </c>
      <c r="AH44" s="55">
        <v>0</v>
      </c>
      <c r="AI44" s="55">
        <v>0</v>
      </c>
      <c r="AJ44" s="55">
        <v>0</v>
      </c>
      <c r="AK44" s="55">
        <v>0</v>
      </c>
      <c r="AL44" s="55">
        <v>0</v>
      </c>
      <c r="AM44" s="55">
        <v>0</v>
      </c>
      <c r="AN44" s="55">
        <v>0</v>
      </c>
      <c r="AO44" s="55">
        <v>0</v>
      </c>
      <c r="AP44" s="484">
        <v>0</v>
      </c>
      <c r="AQ44" s="55">
        <v>0</v>
      </c>
      <c r="AR44" s="55">
        <v>0</v>
      </c>
      <c r="AS44" s="55">
        <v>0</v>
      </c>
      <c r="AT44" s="55">
        <v>0</v>
      </c>
      <c r="AU44" s="55">
        <v>0</v>
      </c>
      <c r="AV44" s="55">
        <v>0</v>
      </c>
      <c r="AW44" s="55">
        <v>0</v>
      </c>
      <c r="AX44" s="55">
        <v>0</v>
      </c>
      <c r="AY44" s="55">
        <v>0</v>
      </c>
      <c r="AZ44" s="55">
        <v>0</v>
      </c>
      <c r="BA44" s="55">
        <v>0</v>
      </c>
      <c r="BB44" s="484">
        <v>0</v>
      </c>
      <c r="BC44" s="55">
        <v>0</v>
      </c>
      <c r="BD44" s="55">
        <v>0</v>
      </c>
      <c r="BE44" s="55">
        <v>0</v>
      </c>
      <c r="BF44" s="55">
        <v>0</v>
      </c>
      <c r="BG44" s="55">
        <v>0</v>
      </c>
      <c r="BH44" s="55">
        <v>0</v>
      </c>
      <c r="BI44" s="55">
        <v>0</v>
      </c>
      <c r="BJ44" s="55">
        <v>0</v>
      </c>
      <c r="BK44" s="55">
        <v>0</v>
      </c>
      <c r="BL44" s="55">
        <v>0</v>
      </c>
      <c r="BM44" s="55">
        <v>0</v>
      </c>
      <c r="BN44" s="472">
        <f t="shared" si="13"/>
        <v>0</v>
      </c>
      <c r="BO44" s="55">
        <v>0</v>
      </c>
      <c r="BP44" s="55">
        <v>0</v>
      </c>
      <c r="BQ44" s="55">
        <v>0</v>
      </c>
      <c r="BR44" s="55">
        <v>0</v>
      </c>
      <c r="BS44" s="55">
        <v>0</v>
      </c>
      <c r="BT44" s="55">
        <v>0</v>
      </c>
      <c r="BU44" s="55">
        <v>0</v>
      </c>
      <c r="BV44" s="55">
        <v>0</v>
      </c>
      <c r="BW44" s="55">
        <v>0</v>
      </c>
      <c r="BX44" s="55">
        <v>0</v>
      </c>
      <c r="BY44" s="55">
        <v>0</v>
      </c>
      <c r="BZ44" s="55">
        <v>0</v>
      </c>
      <c r="CA44" s="472">
        <f t="shared" si="15"/>
        <v>0</v>
      </c>
      <c r="CB44" s="484">
        <v>0</v>
      </c>
      <c r="CC44" s="55">
        <v>0</v>
      </c>
      <c r="CD44" s="55">
        <v>0</v>
      </c>
      <c r="CE44" s="55">
        <v>0</v>
      </c>
      <c r="CF44" s="55">
        <v>0</v>
      </c>
      <c r="CG44" s="55">
        <v>7.4086896600000003</v>
      </c>
      <c r="CH44" s="55">
        <v>13.812849120000001</v>
      </c>
      <c r="CI44" s="55">
        <v>12.309742789999998</v>
      </c>
      <c r="CJ44" s="55">
        <v>14.901208910000006</v>
      </c>
      <c r="CK44" s="55">
        <v>11.703287619999999</v>
      </c>
      <c r="CL44" s="55">
        <v>13.069322100000004</v>
      </c>
      <c r="CM44" s="159">
        <v>22.549048459999998</v>
      </c>
      <c r="CN44" s="472">
        <f t="shared" si="16"/>
        <v>95.754148660000013</v>
      </c>
      <c r="CO44" s="55">
        <v>15.428763700000005</v>
      </c>
      <c r="CP44" s="55">
        <v>14.58774214</v>
      </c>
      <c r="CQ44" s="55">
        <v>17.149482719999995</v>
      </c>
      <c r="CR44" s="55">
        <v>14.344947949999991</v>
      </c>
      <c r="CS44" s="55">
        <v>17.496004129999999</v>
      </c>
      <c r="CT44" s="55">
        <v>16.719840539999996</v>
      </c>
      <c r="CU44" s="55">
        <v>16.573247620000004</v>
      </c>
      <c r="CV44" s="55">
        <v>19.172432150000006</v>
      </c>
      <c r="CW44" s="55">
        <v>18.044580679999996</v>
      </c>
      <c r="CX44" s="55">
        <v>16.286912150000006</v>
      </c>
      <c r="CY44" s="55">
        <v>20.225747289999997</v>
      </c>
      <c r="CZ44" s="55">
        <v>24.883643410000001</v>
      </c>
      <c r="DA44" s="472">
        <f t="shared" si="17"/>
        <v>210.91334447999998</v>
      </c>
      <c r="DB44" s="484">
        <v>21.021840609999998</v>
      </c>
      <c r="DC44" s="55">
        <v>16.322594670000001</v>
      </c>
      <c r="DD44" s="55">
        <v>22.663209669999997</v>
      </c>
      <c r="DE44" s="568">
        <f t="shared" si="8"/>
        <v>0</v>
      </c>
      <c r="DF44" s="485">
        <f t="shared" si="9"/>
        <v>47.165988560000002</v>
      </c>
      <c r="DG44" s="474">
        <f t="shared" si="10"/>
        <v>60.00764495</v>
      </c>
      <c r="DH44" s="481">
        <f t="shared" si="14"/>
        <v>27.226518052651617</v>
      </c>
      <c r="DN44" s="231"/>
      <c r="DO44" s="231"/>
      <c r="DP44" s="231"/>
      <c r="DQ44" s="231"/>
      <c r="DR44" s="231"/>
      <c r="DS44" s="231"/>
      <c r="DT44" s="231"/>
      <c r="DU44" s="231"/>
      <c r="DV44" s="231"/>
      <c r="DW44" s="231"/>
      <c r="DX44" s="231"/>
      <c r="DY44" s="231"/>
      <c r="DZ44" s="231"/>
      <c r="EA44" s="231"/>
      <c r="EB44" s="231"/>
      <c r="EC44" s="231"/>
      <c r="ED44" s="231"/>
      <c r="EE44" s="231"/>
    </row>
    <row r="45" spans="1:135" ht="20.100000000000001" customHeight="1" x14ac:dyDescent="0.25">
      <c r="A45" s="536"/>
      <c r="B45" s="463" t="s">
        <v>190</v>
      </c>
      <c r="C45" s="464" t="s">
        <v>191</v>
      </c>
      <c r="D45" s="479">
        <v>0</v>
      </c>
      <c r="E45" s="479">
        <v>0</v>
      </c>
      <c r="F45" s="479">
        <v>0</v>
      </c>
      <c r="G45" s="479">
        <v>0</v>
      </c>
      <c r="H45" s="479">
        <v>0</v>
      </c>
      <c r="I45" s="479">
        <v>0</v>
      </c>
      <c r="J45" s="479">
        <v>0</v>
      </c>
      <c r="K45" s="479">
        <v>0</v>
      </c>
      <c r="L45" s="479">
        <v>0</v>
      </c>
      <c r="M45" s="480">
        <v>0</v>
      </c>
      <c r="N45" s="480">
        <v>0</v>
      </c>
      <c r="O45" s="480">
        <v>0</v>
      </c>
      <c r="P45" s="481">
        <v>0</v>
      </c>
      <c r="Q45" s="479">
        <v>0</v>
      </c>
      <c r="R45" s="479">
        <v>0</v>
      </c>
      <c r="S45" s="479">
        <v>0</v>
      </c>
      <c r="T45" s="479">
        <v>0</v>
      </c>
      <c r="U45" s="479">
        <v>0</v>
      </c>
      <c r="V45" s="479">
        <v>0</v>
      </c>
      <c r="W45" s="479">
        <v>0</v>
      </c>
      <c r="X45" s="479">
        <v>0</v>
      </c>
      <c r="Y45" s="479">
        <v>0</v>
      </c>
      <c r="Z45" s="480">
        <v>0</v>
      </c>
      <c r="AA45" s="480">
        <v>0</v>
      </c>
      <c r="AB45" s="480">
        <v>0</v>
      </c>
      <c r="AC45" s="481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v>0</v>
      </c>
      <c r="AI45" s="55">
        <v>0</v>
      </c>
      <c r="AJ45" s="55">
        <v>0</v>
      </c>
      <c r="AK45" s="55">
        <v>0</v>
      </c>
      <c r="AL45" s="55">
        <v>0</v>
      </c>
      <c r="AM45" s="55">
        <v>0</v>
      </c>
      <c r="AN45" s="55">
        <v>0</v>
      </c>
      <c r="AO45" s="55">
        <v>0</v>
      </c>
      <c r="AP45" s="484">
        <v>0</v>
      </c>
      <c r="AQ45" s="55">
        <v>0</v>
      </c>
      <c r="AR45" s="55">
        <v>0</v>
      </c>
      <c r="AS45" s="55">
        <v>0</v>
      </c>
      <c r="AT45" s="55">
        <v>0</v>
      </c>
      <c r="AU45" s="55">
        <v>0</v>
      </c>
      <c r="AV45" s="55">
        <v>0</v>
      </c>
      <c r="AW45" s="55">
        <v>0</v>
      </c>
      <c r="AX45" s="55">
        <v>0</v>
      </c>
      <c r="AY45" s="55">
        <v>0</v>
      </c>
      <c r="AZ45" s="55">
        <v>0</v>
      </c>
      <c r="BA45" s="55">
        <v>0</v>
      </c>
      <c r="BB45" s="484">
        <v>0</v>
      </c>
      <c r="BC45" s="55">
        <v>0</v>
      </c>
      <c r="BD45" s="55">
        <v>0</v>
      </c>
      <c r="BE45" s="55">
        <v>0</v>
      </c>
      <c r="BF45" s="55">
        <v>0</v>
      </c>
      <c r="BG45" s="55">
        <v>0</v>
      </c>
      <c r="BH45" s="55">
        <v>0</v>
      </c>
      <c r="BI45" s="55">
        <v>0</v>
      </c>
      <c r="BJ45" s="55">
        <v>0</v>
      </c>
      <c r="BK45" s="55">
        <v>0</v>
      </c>
      <c r="BL45" s="55">
        <v>0</v>
      </c>
      <c r="BM45" s="55">
        <v>0</v>
      </c>
      <c r="BN45" s="472">
        <f t="shared" si="13"/>
        <v>0</v>
      </c>
      <c r="BO45" s="55">
        <v>0</v>
      </c>
      <c r="BP45" s="55">
        <v>0</v>
      </c>
      <c r="BQ45" s="55">
        <v>0</v>
      </c>
      <c r="BR45" s="55">
        <v>0</v>
      </c>
      <c r="BS45" s="55">
        <v>0</v>
      </c>
      <c r="BT45" s="55">
        <v>0</v>
      </c>
      <c r="BU45" s="55">
        <v>0</v>
      </c>
      <c r="BV45" s="55">
        <v>0</v>
      </c>
      <c r="BW45" s="55">
        <v>0</v>
      </c>
      <c r="BX45" s="55">
        <v>0</v>
      </c>
      <c r="BY45" s="55">
        <v>0</v>
      </c>
      <c r="BZ45" s="55">
        <v>0</v>
      </c>
      <c r="CA45" s="472">
        <f t="shared" si="15"/>
        <v>0</v>
      </c>
      <c r="CB45" s="484">
        <v>0</v>
      </c>
      <c r="CC45" s="55">
        <v>0</v>
      </c>
      <c r="CD45" s="55">
        <v>0</v>
      </c>
      <c r="CE45" s="55">
        <v>0</v>
      </c>
      <c r="CF45" s="55">
        <v>0</v>
      </c>
      <c r="CG45" s="55">
        <v>0</v>
      </c>
      <c r="CH45" s="55">
        <v>0</v>
      </c>
      <c r="CI45" s="55">
        <v>0</v>
      </c>
      <c r="CJ45" s="55">
        <v>5.9108999999999993E-3</v>
      </c>
      <c r="CK45" s="55">
        <v>1.0372030000000001E-2</v>
      </c>
      <c r="CL45" s="55">
        <v>0.82456543000000004</v>
      </c>
      <c r="CM45" s="159">
        <v>4.7026405000000002</v>
      </c>
      <c r="CN45" s="472">
        <f t="shared" si="16"/>
        <v>5.5434888600000001</v>
      </c>
      <c r="CO45" s="55">
        <v>1.1330127700000001</v>
      </c>
      <c r="CP45" s="55">
        <v>0.94301565999999992</v>
      </c>
      <c r="CQ45" s="55">
        <v>7.7884289999999995E-2</v>
      </c>
      <c r="CR45" s="55">
        <v>0.18749341</v>
      </c>
      <c r="CS45" s="55">
        <v>0.66496054999999998</v>
      </c>
      <c r="CT45" s="55">
        <v>4.8728399999999998E-2</v>
      </c>
      <c r="CU45" s="55">
        <v>0.30720343</v>
      </c>
      <c r="CV45" s="55">
        <v>0.21494262</v>
      </c>
      <c r="CW45" s="55">
        <v>1.8157169999999997E-2</v>
      </c>
      <c r="CX45" s="55">
        <v>2.1125729499999997</v>
      </c>
      <c r="CY45" s="55">
        <v>1.2371802299999999</v>
      </c>
      <c r="CZ45" s="55">
        <v>2.4380540399999999</v>
      </c>
      <c r="DA45" s="472">
        <f t="shared" si="17"/>
        <v>9.3832055200000006</v>
      </c>
      <c r="DB45" s="484">
        <v>1.0984736899999998</v>
      </c>
      <c r="DC45" s="55">
        <v>0.20162533000000002</v>
      </c>
      <c r="DD45" s="55">
        <v>0.86063864000000001</v>
      </c>
      <c r="DE45" s="568">
        <f t="shared" si="8"/>
        <v>0</v>
      </c>
      <c r="DF45" s="485">
        <f t="shared" si="9"/>
        <v>2.1539127200000001</v>
      </c>
      <c r="DG45" s="474">
        <f t="shared" si="10"/>
        <v>2.1607376599999997</v>
      </c>
      <c r="DH45" s="481">
        <f t="shared" si="14"/>
        <v>0.31686242142623389</v>
      </c>
      <c r="DN45" s="231"/>
      <c r="DO45" s="231"/>
      <c r="DP45" s="231"/>
      <c r="DQ45" s="231"/>
      <c r="DR45" s="231"/>
      <c r="DS45" s="231"/>
      <c r="DT45" s="231"/>
      <c r="DU45" s="231"/>
      <c r="DV45" s="231"/>
      <c r="DW45" s="231"/>
      <c r="DX45" s="231"/>
      <c r="DY45" s="231"/>
      <c r="DZ45" s="231"/>
      <c r="EA45" s="231"/>
      <c r="EB45" s="231"/>
      <c r="EC45" s="231"/>
      <c r="ED45" s="231"/>
      <c r="EE45" s="231"/>
    </row>
    <row r="46" spans="1:135" ht="20.100000000000001" customHeight="1" x14ac:dyDescent="0.25">
      <c r="A46" s="536"/>
      <c r="B46" s="463" t="s">
        <v>207</v>
      </c>
      <c r="C46" s="464" t="s">
        <v>211</v>
      </c>
      <c r="D46" s="479">
        <v>0</v>
      </c>
      <c r="E46" s="479">
        <v>0</v>
      </c>
      <c r="F46" s="479">
        <v>0</v>
      </c>
      <c r="G46" s="479">
        <v>0</v>
      </c>
      <c r="H46" s="479">
        <v>0</v>
      </c>
      <c r="I46" s="479">
        <v>0</v>
      </c>
      <c r="J46" s="479">
        <v>0</v>
      </c>
      <c r="K46" s="479">
        <v>0</v>
      </c>
      <c r="L46" s="479">
        <v>0</v>
      </c>
      <c r="M46" s="479">
        <v>0</v>
      </c>
      <c r="N46" s="479">
        <v>0</v>
      </c>
      <c r="O46" s="480">
        <v>0</v>
      </c>
      <c r="P46" s="481">
        <v>0</v>
      </c>
      <c r="Q46" s="479">
        <v>0</v>
      </c>
      <c r="R46" s="479">
        <v>0</v>
      </c>
      <c r="S46" s="479">
        <v>0</v>
      </c>
      <c r="T46" s="479">
        <v>0</v>
      </c>
      <c r="U46" s="479">
        <v>0</v>
      </c>
      <c r="V46" s="479">
        <v>0</v>
      </c>
      <c r="W46" s="479">
        <v>0</v>
      </c>
      <c r="X46" s="479">
        <v>0</v>
      </c>
      <c r="Y46" s="479">
        <v>0</v>
      </c>
      <c r="Z46" s="479">
        <v>0</v>
      </c>
      <c r="AA46" s="479">
        <v>0</v>
      </c>
      <c r="AB46" s="480">
        <v>0</v>
      </c>
      <c r="AC46" s="481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0</v>
      </c>
      <c r="AI46" s="55">
        <v>0</v>
      </c>
      <c r="AJ46" s="55">
        <v>0</v>
      </c>
      <c r="AK46" s="55">
        <v>0</v>
      </c>
      <c r="AL46" s="55">
        <v>0</v>
      </c>
      <c r="AM46" s="55">
        <v>0</v>
      </c>
      <c r="AN46" s="55">
        <v>0</v>
      </c>
      <c r="AO46" s="55">
        <v>0</v>
      </c>
      <c r="AP46" s="484">
        <v>0</v>
      </c>
      <c r="AQ46" s="55">
        <v>0</v>
      </c>
      <c r="AR46" s="55">
        <v>0</v>
      </c>
      <c r="AS46" s="55">
        <v>0</v>
      </c>
      <c r="AT46" s="55">
        <v>0</v>
      </c>
      <c r="AU46" s="55">
        <v>0</v>
      </c>
      <c r="AV46" s="55">
        <v>0</v>
      </c>
      <c r="AW46" s="55">
        <v>0</v>
      </c>
      <c r="AX46" s="55">
        <v>0</v>
      </c>
      <c r="AY46" s="55">
        <v>0</v>
      </c>
      <c r="AZ46" s="55">
        <v>0</v>
      </c>
      <c r="BA46" s="55">
        <v>0</v>
      </c>
      <c r="BB46" s="484">
        <v>0</v>
      </c>
      <c r="BC46" s="55">
        <v>0</v>
      </c>
      <c r="BD46" s="55">
        <v>0</v>
      </c>
      <c r="BE46" s="55">
        <v>0</v>
      </c>
      <c r="BF46" s="55">
        <v>0</v>
      </c>
      <c r="BG46" s="55">
        <v>0</v>
      </c>
      <c r="BH46" s="55">
        <v>0</v>
      </c>
      <c r="BI46" s="55">
        <v>0</v>
      </c>
      <c r="BJ46" s="55">
        <v>0</v>
      </c>
      <c r="BK46" s="55">
        <v>0</v>
      </c>
      <c r="BL46" s="55">
        <v>0</v>
      </c>
      <c r="BM46" s="55">
        <v>0</v>
      </c>
      <c r="BN46" s="472">
        <f t="shared" si="13"/>
        <v>0</v>
      </c>
      <c r="BO46" s="55">
        <v>0</v>
      </c>
      <c r="BP46" s="55">
        <v>0</v>
      </c>
      <c r="BQ46" s="55">
        <v>0</v>
      </c>
      <c r="BR46" s="55">
        <v>0</v>
      </c>
      <c r="BS46" s="55">
        <v>0</v>
      </c>
      <c r="BT46" s="55">
        <v>0</v>
      </c>
      <c r="BU46" s="55">
        <v>0</v>
      </c>
      <c r="BV46" s="55">
        <v>0</v>
      </c>
      <c r="BW46" s="55">
        <v>0</v>
      </c>
      <c r="BX46" s="55">
        <v>0</v>
      </c>
      <c r="BY46" s="55">
        <v>0</v>
      </c>
      <c r="BZ46" s="55">
        <v>0</v>
      </c>
      <c r="CA46" s="472">
        <f t="shared" si="15"/>
        <v>0</v>
      </c>
      <c r="CB46" s="484">
        <v>0</v>
      </c>
      <c r="CC46" s="55">
        <v>0</v>
      </c>
      <c r="CD46" s="55">
        <v>0</v>
      </c>
      <c r="CE46" s="55">
        <v>0</v>
      </c>
      <c r="CF46" s="55">
        <v>0</v>
      </c>
      <c r="CG46" s="55">
        <v>0</v>
      </c>
      <c r="CH46" s="55">
        <v>0</v>
      </c>
      <c r="CI46" s="55">
        <v>0</v>
      </c>
      <c r="CJ46" s="55">
        <v>0</v>
      </c>
      <c r="CK46" s="55">
        <v>0</v>
      </c>
      <c r="CL46" s="55">
        <v>0</v>
      </c>
      <c r="CM46" s="159">
        <v>0</v>
      </c>
      <c r="CN46" s="472">
        <f t="shared" si="16"/>
        <v>0</v>
      </c>
      <c r="CO46" s="55">
        <v>0</v>
      </c>
      <c r="CP46" s="55">
        <v>3.3049999999999997E-5</v>
      </c>
      <c r="CQ46" s="55">
        <v>0</v>
      </c>
      <c r="CR46" s="55">
        <v>0</v>
      </c>
      <c r="CS46" s="55">
        <v>181.16898612000003</v>
      </c>
      <c r="CT46" s="55">
        <v>457.92602576999991</v>
      </c>
      <c r="CU46" s="55">
        <v>35.749728459999993</v>
      </c>
      <c r="CV46" s="55">
        <v>0.79250471999999994</v>
      </c>
      <c r="CW46" s="55">
        <v>0</v>
      </c>
      <c r="CX46" s="55">
        <v>0</v>
      </c>
      <c r="CY46" s="55">
        <v>0</v>
      </c>
      <c r="CZ46" s="55">
        <v>0</v>
      </c>
      <c r="DA46" s="472">
        <f t="shared" si="17"/>
        <v>675.63727812000002</v>
      </c>
      <c r="DB46" s="484">
        <v>0</v>
      </c>
      <c r="DC46" s="55">
        <v>0</v>
      </c>
      <c r="DD46" s="55">
        <v>0</v>
      </c>
      <c r="DE46" s="568">
        <f t="shared" si="8"/>
        <v>0</v>
      </c>
      <c r="DF46" s="485">
        <f t="shared" si="9"/>
        <v>3.3049999999999997E-5</v>
      </c>
      <c r="DG46" s="474">
        <f t="shared" si="10"/>
        <v>0</v>
      </c>
      <c r="DH46" s="481"/>
      <c r="DN46" s="231"/>
      <c r="DO46" s="231"/>
      <c r="DP46" s="231"/>
      <c r="DQ46" s="231"/>
      <c r="DR46" s="231"/>
      <c r="DS46" s="231"/>
      <c r="DT46" s="231"/>
      <c r="DU46" s="231"/>
      <c r="DV46" s="231"/>
      <c r="DW46" s="231"/>
      <c r="DX46" s="231"/>
      <c r="DY46" s="231"/>
      <c r="DZ46" s="231"/>
      <c r="EA46" s="231"/>
      <c r="EB46" s="231"/>
      <c r="EC46" s="231"/>
      <c r="ED46" s="231"/>
      <c r="EE46" s="231"/>
    </row>
    <row r="47" spans="1:135" ht="20.100000000000001" customHeight="1" x14ac:dyDescent="0.25">
      <c r="A47" s="536"/>
      <c r="B47" s="463" t="s">
        <v>208</v>
      </c>
      <c r="C47" s="464" t="s">
        <v>212</v>
      </c>
      <c r="D47" s="479">
        <v>0</v>
      </c>
      <c r="E47" s="479">
        <v>0</v>
      </c>
      <c r="F47" s="479">
        <v>0</v>
      </c>
      <c r="G47" s="479">
        <v>0</v>
      </c>
      <c r="H47" s="479">
        <v>0</v>
      </c>
      <c r="I47" s="479">
        <v>0</v>
      </c>
      <c r="J47" s="479">
        <v>0</v>
      </c>
      <c r="K47" s="479">
        <v>0</v>
      </c>
      <c r="L47" s="479">
        <v>0</v>
      </c>
      <c r="M47" s="479">
        <v>0</v>
      </c>
      <c r="N47" s="479">
        <v>0</v>
      </c>
      <c r="O47" s="480">
        <v>0</v>
      </c>
      <c r="P47" s="481">
        <v>0</v>
      </c>
      <c r="Q47" s="479">
        <v>0</v>
      </c>
      <c r="R47" s="479">
        <v>0</v>
      </c>
      <c r="S47" s="479">
        <v>0</v>
      </c>
      <c r="T47" s="479">
        <v>0</v>
      </c>
      <c r="U47" s="479">
        <v>0</v>
      </c>
      <c r="V47" s="479">
        <v>0</v>
      </c>
      <c r="W47" s="479">
        <v>0</v>
      </c>
      <c r="X47" s="479">
        <v>0</v>
      </c>
      <c r="Y47" s="479">
        <v>0</v>
      </c>
      <c r="Z47" s="479">
        <v>0</v>
      </c>
      <c r="AA47" s="479">
        <v>0</v>
      </c>
      <c r="AB47" s="480">
        <v>0</v>
      </c>
      <c r="AC47" s="481">
        <v>0</v>
      </c>
      <c r="AD47" s="55">
        <v>0</v>
      </c>
      <c r="AE47" s="55">
        <v>0</v>
      </c>
      <c r="AF47" s="55">
        <v>0</v>
      </c>
      <c r="AG47" s="55">
        <v>0</v>
      </c>
      <c r="AH47" s="55">
        <v>0</v>
      </c>
      <c r="AI47" s="55">
        <v>0</v>
      </c>
      <c r="AJ47" s="55">
        <v>0</v>
      </c>
      <c r="AK47" s="55">
        <v>0</v>
      </c>
      <c r="AL47" s="55">
        <v>0</v>
      </c>
      <c r="AM47" s="55">
        <v>0</v>
      </c>
      <c r="AN47" s="55">
        <v>0</v>
      </c>
      <c r="AO47" s="55">
        <v>0</v>
      </c>
      <c r="AP47" s="484">
        <v>0</v>
      </c>
      <c r="AQ47" s="55">
        <v>0</v>
      </c>
      <c r="AR47" s="55">
        <v>0</v>
      </c>
      <c r="AS47" s="55">
        <v>0</v>
      </c>
      <c r="AT47" s="55">
        <v>0</v>
      </c>
      <c r="AU47" s="55">
        <v>0</v>
      </c>
      <c r="AV47" s="55">
        <v>0</v>
      </c>
      <c r="AW47" s="55">
        <v>0</v>
      </c>
      <c r="AX47" s="55">
        <v>0</v>
      </c>
      <c r="AY47" s="55">
        <v>0</v>
      </c>
      <c r="AZ47" s="55">
        <v>0</v>
      </c>
      <c r="BA47" s="55">
        <v>0</v>
      </c>
      <c r="BB47" s="484">
        <v>0</v>
      </c>
      <c r="BC47" s="55">
        <v>0</v>
      </c>
      <c r="BD47" s="55">
        <v>0</v>
      </c>
      <c r="BE47" s="55">
        <v>0</v>
      </c>
      <c r="BF47" s="55">
        <v>0</v>
      </c>
      <c r="BG47" s="55">
        <v>0</v>
      </c>
      <c r="BH47" s="55">
        <v>0</v>
      </c>
      <c r="BI47" s="55">
        <v>0</v>
      </c>
      <c r="BJ47" s="55">
        <v>0</v>
      </c>
      <c r="BK47" s="55">
        <v>0</v>
      </c>
      <c r="BL47" s="55">
        <v>0</v>
      </c>
      <c r="BM47" s="55">
        <v>0</v>
      </c>
      <c r="BN47" s="472">
        <f t="shared" si="13"/>
        <v>0</v>
      </c>
      <c r="BO47" s="55">
        <v>0</v>
      </c>
      <c r="BP47" s="55">
        <v>0</v>
      </c>
      <c r="BQ47" s="55">
        <v>0</v>
      </c>
      <c r="BR47" s="55">
        <v>0</v>
      </c>
      <c r="BS47" s="55">
        <v>0</v>
      </c>
      <c r="BT47" s="55">
        <v>0</v>
      </c>
      <c r="BU47" s="55">
        <v>0</v>
      </c>
      <c r="BV47" s="55">
        <v>0</v>
      </c>
      <c r="BW47" s="55">
        <v>0</v>
      </c>
      <c r="BX47" s="55">
        <v>0</v>
      </c>
      <c r="BY47" s="55">
        <v>0</v>
      </c>
      <c r="BZ47" s="55">
        <v>0</v>
      </c>
      <c r="CA47" s="472">
        <f t="shared" si="15"/>
        <v>0</v>
      </c>
      <c r="CB47" s="484">
        <v>0</v>
      </c>
      <c r="CC47" s="55">
        <v>0</v>
      </c>
      <c r="CD47" s="55">
        <v>0</v>
      </c>
      <c r="CE47" s="55">
        <v>0</v>
      </c>
      <c r="CF47" s="55">
        <v>0</v>
      </c>
      <c r="CG47" s="55">
        <v>0</v>
      </c>
      <c r="CH47" s="55">
        <v>0</v>
      </c>
      <c r="CI47" s="55">
        <v>0</v>
      </c>
      <c r="CJ47" s="55">
        <v>0</v>
      </c>
      <c r="CK47" s="55">
        <v>0</v>
      </c>
      <c r="CL47" s="55">
        <v>0</v>
      </c>
      <c r="CM47" s="159">
        <v>0</v>
      </c>
      <c r="CN47" s="472">
        <f t="shared" si="16"/>
        <v>0</v>
      </c>
      <c r="CO47" s="55">
        <v>0</v>
      </c>
      <c r="CP47" s="55">
        <v>117.55736586</v>
      </c>
      <c r="CQ47" s="55">
        <v>333.86141876000005</v>
      </c>
      <c r="CR47" s="55">
        <v>254.61677700999999</v>
      </c>
      <c r="CS47" s="55">
        <v>48.457586670000005</v>
      </c>
      <c r="CT47" s="55">
        <v>1632.5337847699998</v>
      </c>
      <c r="CU47" s="55">
        <v>1304.61288777</v>
      </c>
      <c r="CV47" s="55">
        <v>111.33642604000001</v>
      </c>
      <c r="CW47" s="55">
        <v>0</v>
      </c>
      <c r="CX47" s="55">
        <v>0</v>
      </c>
      <c r="CY47" s="55">
        <v>0</v>
      </c>
      <c r="CZ47" s="55">
        <v>0</v>
      </c>
      <c r="DA47" s="472">
        <f t="shared" si="17"/>
        <v>3802.9762468799995</v>
      </c>
      <c r="DB47" s="484">
        <v>0</v>
      </c>
      <c r="DC47" s="55">
        <v>0</v>
      </c>
      <c r="DD47" s="55">
        <v>0</v>
      </c>
      <c r="DE47" s="568">
        <f t="shared" si="8"/>
        <v>0</v>
      </c>
      <c r="DF47" s="485">
        <f t="shared" si="9"/>
        <v>451.41878462000005</v>
      </c>
      <c r="DG47" s="474">
        <f t="shared" si="10"/>
        <v>0</v>
      </c>
      <c r="DH47" s="481">
        <f t="shared" si="14"/>
        <v>-100</v>
      </c>
      <c r="DN47" s="231"/>
      <c r="DO47" s="231"/>
      <c r="DP47" s="231"/>
      <c r="DQ47" s="231"/>
      <c r="DR47" s="231"/>
      <c r="DS47" s="231"/>
      <c r="DT47" s="231"/>
      <c r="DU47" s="231"/>
      <c r="DV47" s="231"/>
      <c r="DW47" s="231"/>
      <c r="DX47" s="231"/>
      <c r="DY47" s="231"/>
      <c r="DZ47" s="231"/>
      <c r="EA47" s="231"/>
      <c r="EB47" s="231"/>
      <c r="EC47" s="231"/>
      <c r="ED47" s="231"/>
      <c r="EE47" s="231"/>
    </row>
    <row r="48" spans="1:135" ht="20.100000000000001" customHeight="1" x14ac:dyDescent="0.25">
      <c r="A48" s="536"/>
      <c r="B48" s="463" t="s">
        <v>209</v>
      </c>
      <c r="C48" s="464" t="s">
        <v>213</v>
      </c>
      <c r="D48" s="479">
        <v>0</v>
      </c>
      <c r="E48" s="479">
        <v>0</v>
      </c>
      <c r="F48" s="479">
        <v>0</v>
      </c>
      <c r="G48" s="479">
        <v>0</v>
      </c>
      <c r="H48" s="479">
        <v>0</v>
      </c>
      <c r="I48" s="479">
        <v>0</v>
      </c>
      <c r="J48" s="479">
        <v>0</v>
      </c>
      <c r="K48" s="479">
        <v>0</v>
      </c>
      <c r="L48" s="479">
        <v>0</v>
      </c>
      <c r="M48" s="479">
        <v>0</v>
      </c>
      <c r="N48" s="479">
        <v>0</v>
      </c>
      <c r="O48" s="480">
        <v>0</v>
      </c>
      <c r="P48" s="481">
        <v>0</v>
      </c>
      <c r="Q48" s="479">
        <v>0</v>
      </c>
      <c r="R48" s="479">
        <v>0</v>
      </c>
      <c r="S48" s="479">
        <v>0</v>
      </c>
      <c r="T48" s="479">
        <v>0</v>
      </c>
      <c r="U48" s="479">
        <v>0</v>
      </c>
      <c r="V48" s="479">
        <v>0</v>
      </c>
      <c r="W48" s="479">
        <v>0</v>
      </c>
      <c r="X48" s="479">
        <v>0</v>
      </c>
      <c r="Y48" s="479">
        <v>0</v>
      </c>
      <c r="Z48" s="479">
        <v>0</v>
      </c>
      <c r="AA48" s="479">
        <v>0</v>
      </c>
      <c r="AB48" s="480">
        <v>0</v>
      </c>
      <c r="AC48" s="481">
        <v>0</v>
      </c>
      <c r="AD48" s="55">
        <v>0</v>
      </c>
      <c r="AE48" s="55">
        <v>0</v>
      </c>
      <c r="AF48" s="55">
        <v>0</v>
      </c>
      <c r="AG48" s="55">
        <v>0</v>
      </c>
      <c r="AH48" s="55">
        <v>0</v>
      </c>
      <c r="AI48" s="55">
        <v>0</v>
      </c>
      <c r="AJ48" s="55">
        <v>0</v>
      </c>
      <c r="AK48" s="55">
        <v>0</v>
      </c>
      <c r="AL48" s="55">
        <v>0</v>
      </c>
      <c r="AM48" s="55">
        <v>0</v>
      </c>
      <c r="AN48" s="55">
        <v>0</v>
      </c>
      <c r="AO48" s="55">
        <v>0</v>
      </c>
      <c r="AP48" s="484">
        <v>0</v>
      </c>
      <c r="AQ48" s="55">
        <v>0</v>
      </c>
      <c r="AR48" s="55">
        <v>0</v>
      </c>
      <c r="AS48" s="55">
        <v>0</v>
      </c>
      <c r="AT48" s="55">
        <v>0</v>
      </c>
      <c r="AU48" s="55">
        <v>0</v>
      </c>
      <c r="AV48" s="55">
        <v>0</v>
      </c>
      <c r="AW48" s="55">
        <v>0</v>
      </c>
      <c r="AX48" s="55">
        <v>0</v>
      </c>
      <c r="AY48" s="55">
        <v>0</v>
      </c>
      <c r="AZ48" s="55">
        <v>0</v>
      </c>
      <c r="BA48" s="55">
        <v>0</v>
      </c>
      <c r="BB48" s="484">
        <v>0</v>
      </c>
      <c r="BC48" s="55">
        <v>0</v>
      </c>
      <c r="BD48" s="55">
        <v>0</v>
      </c>
      <c r="BE48" s="55">
        <v>0</v>
      </c>
      <c r="BF48" s="55">
        <v>0</v>
      </c>
      <c r="BG48" s="55">
        <v>0</v>
      </c>
      <c r="BH48" s="55">
        <v>0</v>
      </c>
      <c r="BI48" s="55">
        <v>0</v>
      </c>
      <c r="BJ48" s="55">
        <v>0</v>
      </c>
      <c r="BK48" s="55">
        <v>0</v>
      </c>
      <c r="BL48" s="55">
        <v>0</v>
      </c>
      <c r="BM48" s="55">
        <v>0</v>
      </c>
      <c r="BN48" s="472">
        <f t="shared" si="13"/>
        <v>0</v>
      </c>
      <c r="BO48" s="55">
        <v>0</v>
      </c>
      <c r="BP48" s="55">
        <v>0</v>
      </c>
      <c r="BQ48" s="55">
        <v>0</v>
      </c>
      <c r="BR48" s="55">
        <v>0</v>
      </c>
      <c r="BS48" s="55">
        <v>0</v>
      </c>
      <c r="BT48" s="55">
        <v>0</v>
      </c>
      <c r="BU48" s="55">
        <v>0</v>
      </c>
      <c r="BV48" s="55">
        <v>0</v>
      </c>
      <c r="BW48" s="55">
        <v>0</v>
      </c>
      <c r="BX48" s="55">
        <v>0</v>
      </c>
      <c r="BY48" s="55">
        <v>0</v>
      </c>
      <c r="BZ48" s="55">
        <v>0</v>
      </c>
      <c r="CA48" s="472">
        <f t="shared" si="15"/>
        <v>0</v>
      </c>
      <c r="CB48" s="484">
        <v>0</v>
      </c>
      <c r="CC48" s="55">
        <v>0</v>
      </c>
      <c r="CD48" s="55">
        <v>0</v>
      </c>
      <c r="CE48" s="55">
        <v>0</v>
      </c>
      <c r="CF48" s="55">
        <v>0</v>
      </c>
      <c r="CG48" s="55">
        <v>0</v>
      </c>
      <c r="CH48" s="55">
        <v>0</v>
      </c>
      <c r="CI48" s="55">
        <v>0</v>
      </c>
      <c r="CJ48" s="55">
        <v>0</v>
      </c>
      <c r="CK48" s="55">
        <v>0</v>
      </c>
      <c r="CL48" s="55">
        <v>0</v>
      </c>
      <c r="CM48" s="159">
        <v>0</v>
      </c>
      <c r="CN48" s="472">
        <f t="shared" si="16"/>
        <v>0</v>
      </c>
      <c r="CO48" s="55">
        <v>0</v>
      </c>
      <c r="CP48" s="55">
        <v>16.57</v>
      </c>
      <c r="CQ48" s="55">
        <v>306.99990834999994</v>
      </c>
      <c r="CR48" s="55">
        <v>22.891678859999999</v>
      </c>
      <c r="CS48" s="55">
        <v>45.896703439999996</v>
      </c>
      <c r="CT48" s="55">
        <v>504.3395281199999</v>
      </c>
      <c r="CU48" s="55">
        <v>184.11910956</v>
      </c>
      <c r="CV48" s="55">
        <v>1.8424897</v>
      </c>
      <c r="CW48" s="55">
        <v>0</v>
      </c>
      <c r="CX48" s="55">
        <v>0</v>
      </c>
      <c r="CY48" s="55">
        <v>0</v>
      </c>
      <c r="CZ48" s="55">
        <v>0</v>
      </c>
      <c r="DA48" s="472">
        <f t="shared" si="17"/>
        <v>1082.6594180299999</v>
      </c>
      <c r="DB48" s="484">
        <v>0</v>
      </c>
      <c r="DC48" s="55">
        <v>0</v>
      </c>
      <c r="DD48" s="55">
        <v>0</v>
      </c>
      <c r="DE48" s="568">
        <f t="shared" si="8"/>
        <v>0</v>
      </c>
      <c r="DF48" s="485">
        <f t="shared" si="9"/>
        <v>323.56990834999993</v>
      </c>
      <c r="DG48" s="474">
        <f t="shared" si="10"/>
        <v>0</v>
      </c>
      <c r="DH48" s="481">
        <f t="shared" si="14"/>
        <v>-100</v>
      </c>
      <c r="DN48" s="231"/>
      <c r="DO48" s="231"/>
      <c r="DP48" s="231"/>
      <c r="DQ48" s="231"/>
      <c r="DR48" s="231"/>
      <c r="DS48" s="231"/>
      <c r="DT48" s="231"/>
      <c r="DU48" s="231"/>
      <c r="DV48" s="231"/>
      <c r="DW48" s="231"/>
      <c r="DX48" s="231"/>
      <c r="DY48" s="231"/>
      <c r="DZ48" s="231"/>
      <c r="EA48" s="231"/>
      <c r="EB48" s="231"/>
      <c r="EC48" s="231"/>
      <c r="ED48" s="231"/>
      <c r="EE48" s="231"/>
    </row>
    <row r="49" spans="1:135" ht="20.100000000000001" customHeight="1" x14ac:dyDescent="0.25">
      <c r="A49" s="536"/>
      <c r="B49" s="463" t="s">
        <v>210</v>
      </c>
      <c r="C49" s="464" t="s">
        <v>214</v>
      </c>
      <c r="D49" s="479">
        <v>0</v>
      </c>
      <c r="E49" s="479">
        <v>0</v>
      </c>
      <c r="F49" s="479">
        <v>0</v>
      </c>
      <c r="G49" s="479">
        <v>0</v>
      </c>
      <c r="H49" s="479">
        <v>0</v>
      </c>
      <c r="I49" s="479">
        <v>0</v>
      </c>
      <c r="J49" s="479">
        <v>0</v>
      </c>
      <c r="K49" s="479">
        <v>0</v>
      </c>
      <c r="L49" s="479">
        <v>0</v>
      </c>
      <c r="M49" s="479">
        <v>0</v>
      </c>
      <c r="N49" s="479">
        <v>0</v>
      </c>
      <c r="O49" s="480">
        <v>0</v>
      </c>
      <c r="P49" s="481">
        <v>0</v>
      </c>
      <c r="Q49" s="479">
        <v>0</v>
      </c>
      <c r="R49" s="479">
        <v>0</v>
      </c>
      <c r="S49" s="479">
        <v>0</v>
      </c>
      <c r="T49" s="479">
        <v>0</v>
      </c>
      <c r="U49" s="479">
        <v>0</v>
      </c>
      <c r="V49" s="479">
        <v>0</v>
      </c>
      <c r="W49" s="479">
        <v>0</v>
      </c>
      <c r="X49" s="479">
        <v>0</v>
      </c>
      <c r="Y49" s="479">
        <v>0</v>
      </c>
      <c r="Z49" s="479">
        <v>0</v>
      </c>
      <c r="AA49" s="479">
        <v>0</v>
      </c>
      <c r="AB49" s="480">
        <v>0</v>
      </c>
      <c r="AC49" s="481">
        <v>0</v>
      </c>
      <c r="AD49" s="55">
        <v>0</v>
      </c>
      <c r="AE49" s="55">
        <v>0</v>
      </c>
      <c r="AF49" s="55">
        <v>0</v>
      </c>
      <c r="AG49" s="55">
        <v>0</v>
      </c>
      <c r="AH49" s="55">
        <v>0</v>
      </c>
      <c r="AI49" s="55">
        <v>0</v>
      </c>
      <c r="AJ49" s="55">
        <v>0</v>
      </c>
      <c r="AK49" s="55">
        <v>0</v>
      </c>
      <c r="AL49" s="55">
        <v>0</v>
      </c>
      <c r="AM49" s="55">
        <v>0</v>
      </c>
      <c r="AN49" s="55">
        <v>0</v>
      </c>
      <c r="AO49" s="55">
        <v>0</v>
      </c>
      <c r="AP49" s="484">
        <v>0</v>
      </c>
      <c r="AQ49" s="55">
        <v>0</v>
      </c>
      <c r="AR49" s="55">
        <v>0</v>
      </c>
      <c r="AS49" s="55">
        <v>0</v>
      </c>
      <c r="AT49" s="55">
        <v>0</v>
      </c>
      <c r="AU49" s="55">
        <v>0</v>
      </c>
      <c r="AV49" s="55">
        <v>0</v>
      </c>
      <c r="AW49" s="55">
        <v>0</v>
      </c>
      <c r="AX49" s="55">
        <v>0</v>
      </c>
      <c r="AY49" s="55">
        <v>0</v>
      </c>
      <c r="AZ49" s="55">
        <v>0</v>
      </c>
      <c r="BA49" s="55">
        <v>0</v>
      </c>
      <c r="BB49" s="484">
        <v>0</v>
      </c>
      <c r="BC49" s="55">
        <v>0</v>
      </c>
      <c r="BD49" s="55">
        <v>0</v>
      </c>
      <c r="BE49" s="55">
        <v>0</v>
      </c>
      <c r="BF49" s="55">
        <v>0</v>
      </c>
      <c r="BG49" s="55">
        <v>0</v>
      </c>
      <c r="BH49" s="55">
        <v>0</v>
      </c>
      <c r="BI49" s="55">
        <v>0</v>
      </c>
      <c r="BJ49" s="55">
        <v>0</v>
      </c>
      <c r="BK49" s="55">
        <v>0</v>
      </c>
      <c r="BL49" s="55">
        <v>0</v>
      </c>
      <c r="BM49" s="55">
        <v>0</v>
      </c>
      <c r="BN49" s="472">
        <f t="shared" si="13"/>
        <v>0</v>
      </c>
      <c r="BO49" s="55">
        <v>0</v>
      </c>
      <c r="BP49" s="55">
        <v>0</v>
      </c>
      <c r="BQ49" s="55">
        <v>0</v>
      </c>
      <c r="BR49" s="55">
        <v>0</v>
      </c>
      <c r="BS49" s="55">
        <v>0</v>
      </c>
      <c r="BT49" s="55">
        <v>0</v>
      </c>
      <c r="BU49" s="55">
        <v>0</v>
      </c>
      <c r="BV49" s="55">
        <v>0</v>
      </c>
      <c r="BW49" s="55">
        <v>0</v>
      </c>
      <c r="BX49" s="55">
        <v>0</v>
      </c>
      <c r="BY49" s="55">
        <v>0</v>
      </c>
      <c r="BZ49" s="55">
        <v>0</v>
      </c>
      <c r="CA49" s="472">
        <f t="shared" si="15"/>
        <v>0</v>
      </c>
      <c r="CB49" s="484">
        <v>0</v>
      </c>
      <c r="CC49" s="55">
        <v>0</v>
      </c>
      <c r="CD49" s="55">
        <v>0</v>
      </c>
      <c r="CE49" s="55">
        <v>0</v>
      </c>
      <c r="CF49" s="55">
        <v>0</v>
      </c>
      <c r="CG49" s="55">
        <v>0</v>
      </c>
      <c r="CH49" s="55">
        <v>0</v>
      </c>
      <c r="CI49" s="55">
        <v>0</v>
      </c>
      <c r="CJ49" s="55">
        <v>0</v>
      </c>
      <c r="CK49" s="55">
        <v>0</v>
      </c>
      <c r="CL49" s="55">
        <v>0</v>
      </c>
      <c r="CM49" s="159">
        <v>0</v>
      </c>
      <c r="CN49" s="472">
        <f t="shared" si="16"/>
        <v>0</v>
      </c>
      <c r="CO49" s="55">
        <v>0</v>
      </c>
      <c r="CP49" s="55">
        <v>93.594049040000002</v>
      </c>
      <c r="CQ49" s="55">
        <v>43.193058469999997</v>
      </c>
      <c r="CR49" s="55">
        <v>221.35762726000002</v>
      </c>
      <c r="CS49" s="55">
        <v>40.679967950000005</v>
      </c>
      <c r="CT49" s="55">
        <v>144.94439590000002</v>
      </c>
      <c r="CU49" s="55">
        <v>19.899999999999999</v>
      </c>
      <c r="CV49" s="55">
        <v>0</v>
      </c>
      <c r="CW49" s="55">
        <v>0</v>
      </c>
      <c r="CX49" s="55">
        <v>0</v>
      </c>
      <c r="CY49" s="55">
        <v>0</v>
      </c>
      <c r="CZ49" s="55">
        <v>0</v>
      </c>
      <c r="DA49" s="472">
        <f t="shared" si="17"/>
        <v>563.66909862</v>
      </c>
      <c r="DB49" s="484">
        <v>0</v>
      </c>
      <c r="DC49" s="55">
        <v>0</v>
      </c>
      <c r="DD49" s="55">
        <v>0</v>
      </c>
      <c r="DE49" s="568">
        <f t="shared" si="8"/>
        <v>0</v>
      </c>
      <c r="DF49" s="485">
        <f t="shared" si="9"/>
        <v>136.78710751</v>
      </c>
      <c r="DG49" s="474">
        <f t="shared" si="10"/>
        <v>0</v>
      </c>
      <c r="DH49" s="481">
        <f t="shared" si="14"/>
        <v>-100</v>
      </c>
      <c r="DN49" s="231"/>
      <c r="DO49" s="231"/>
      <c r="DP49" s="231"/>
      <c r="DQ49" s="231"/>
      <c r="DR49" s="231"/>
      <c r="DS49" s="231"/>
      <c r="DT49" s="231"/>
      <c r="DU49" s="231"/>
      <c r="DV49" s="231"/>
      <c r="DW49" s="231"/>
      <c r="DX49" s="231"/>
      <c r="DY49" s="231"/>
      <c r="DZ49" s="231"/>
      <c r="EA49" s="231"/>
      <c r="EB49" s="231"/>
      <c r="EC49" s="231"/>
      <c r="ED49" s="231"/>
      <c r="EE49" s="231"/>
    </row>
    <row r="50" spans="1:135" ht="20.100000000000001" customHeight="1" x14ac:dyDescent="0.25">
      <c r="A50" s="536"/>
      <c r="B50" s="463" t="s">
        <v>203</v>
      </c>
      <c r="C50" s="464" t="s">
        <v>204</v>
      </c>
      <c r="D50" s="479">
        <v>0</v>
      </c>
      <c r="E50" s="479">
        <v>0</v>
      </c>
      <c r="F50" s="479">
        <v>0</v>
      </c>
      <c r="G50" s="479">
        <v>0</v>
      </c>
      <c r="H50" s="479">
        <v>0</v>
      </c>
      <c r="I50" s="479">
        <v>0</v>
      </c>
      <c r="J50" s="479">
        <v>0</v>
      </c>
      <c r="K50" s="479">
        <v>0</v>
      </c>
      <c r="L50" s="479">
        <v>0</v>
      </c>
      <c r="M50" s="480">
        <v>0</v>
      </c>
      <c r="N50" s="480">
        <v>0</v>
      </c>
      <c r="O50" s="480">
        <v>0</v>
      </c>
      <c r="P50" s="481">
        <v>0</v>
      </c>
      <c r="Q50" s="479">
        <v>0</v>
      </c>
      <c r="R50" s="479">
        <v>0</v>
      </c>
      <c r="S50" s="479">
        <v>0</v>
      </c>
      <c r="T50" s="479">
        <v>0</v>
      </c>
      <c r="U50" s="479">
        <v>0</v>
      </c>
      <c r="V50" s="479">
        <v>0</v>
      </c>
      <c r="W50" s="479">
        <v>0</v>
      </c>
      <c r="X50" s="479">
        <v>0</v>
      </c>
      <c r="Y50" s="479">
        <v>0</v>
      </c>
      <c r="Z50" s="480">
        <v>0</v>
      </c>
      <c r="AA50" s="480">
        <v>0</v>
      </c>
      <c r="AB50" s="480">
        <v>0</v>
      </c>
      <c r="AC50" s="481">
        <v>0</v>
      </c>
      <c r="AD50" s="55">
        <v>0</v>
      </c>
      <c r="AE50" s="55">
        <v>0</v>
      </c>
      <c r="AF50" s="55">
        <v>0</v>
      </c>
      <c r="AG50" s="55">
        <v>0</v>
      </c>
      <c r="AH50" s="55">
        <v>0</v>
      </c>
      <c r="AI50" s="55">
        <v>0</v>
      </c>
      <c r="AJ50" s="55">
        <v>0</v>
      </c>
      <c r="AK50" s="55">
        <v>0</v>
      </c>
      <c r="AL50" s="55">
        <v>0</v>
      </c>
      <c r="AM50" s="55">
        <v>0</v>
      </c>
      <c r="AN50" s="55">
        <v>0</v>
      </c>
      <c r="AO50" s="55">
        <v>0</v>
      </c>
      <c r="AP50" s="484">
        <v>0</v>
      </c>
      <c r="AQ50" s="55">
        <v>0</v>
      </c>
      <c r="AR50" s="55">
        <v>0</v>
      </c>
      <c r="AS50" s="55">
        <v>0</v>
      </c>
      <c r="AT50" s="55">
        <v>0</v>
      </c>
      <c r="AU50" s="55">
        <v>0</v>
      </c>
      <c r="AV50" s="55">
        <v>0</v>
      </c>
      <c r="AW50" s="55">
        <v>0</v>
      </c>
      <c r="AX50" s="55">
        <v>0</v>
      </c>
      <c r="AY50" s="55">
        <v>0</v>
      </c>
      <c r="AZ50" s="55">
        <v>0</v>
      </c>
      <c r="BA50" s="55">
        <v>0</v>
      </c>
      <c r="BB50" s="484">
        <v>0</v>
      </c>
      <c r="BC50" s="55">
        <v>0</v>
      </c>
      <c r="BD50" s="55">
        <v>0</v>
      </c>
      <c r="BE50" s="55">
        <v>0</v>
      </c>
      <c r="BF50" s="55">
        <v>0</v>
      </c>
      <c r="BG50" s="55">
        <v>0</v>
      </c>
      <c r="BH50" s="55">
        <v>0</v>
      </c>
      <c r="BI50" s="55">
        <v>0</v>
      </c>
      <c r="BJ50" s="55">
        <v>0</v>
      </c>
      <c r="BK50" s="55">
        <v>0</v>
      </c>
      <c r="BL50" s="55">
        <v>0</v>
      </c>
      <c r="BM50" s="55">
        <v>0</v>
      </c>
      <c r="BN50" s="472">
        <f t="shared" si="13"/>
        <v>0</v>
      </c>
      <c r="BO50" s="55">
        <v>0</v>
      </c>
      <c r="BP50" s="55">
        <v>0</v>
      </c>
      <c r="BQ50" s="55">
        <v>0</v>
      </c>
      <c r="BR50" s="55">
        <v>0</v>
      </c>
      <c r="BS50" s="55">
        <v>0</v>
      </c>
      <c r="BT50" s="55">
        <v>0</v>
      </c>
      <c r="BU50" s="55">
        <v>0</v>
      </c>
      <c r="BV50" s="55">
        <v>0</v>
      </c>
      <c r="BW50" s="55">
        <v>0</v>
      </c>
      <c r="BX50" s="55">
        <v>0</v>
      </c>
      <c r="BY50" s="55">
        <v>0</v>
      </c>
      <c r="BZ50" s="55">
        <v>0</v>
      </c>
      <c r="CA50" s="472">
        <f t="shared" si="15"/>
        <v>0</v>
      </c>
      <c r="CB50" s="484">
        <v>0</v>
      </c>
      <c r="CC50" s="55">
        <v>0</v>
      </c>
      <c r="CD50" s="55">
        <v>0</v>
      </c>
      <c r="CE50" s="55">
        <v>0</v>
      </c>
      <c r="CF50" s="55">
        <v>0</v>
      </c>
      <c r="CG50" s="55">
        <v>0</v>
      </c>
      <c r="CH50" s="55">
        <v>0</v>
      </c>
      <c r="CI50" s="55">
        <v>0</v>
      </c>
      <c r="CJ50" s="55">
        <v>0</v>
      </c>
      <c r="CK50" s="55">
        <v>0</v>
      </c>
      <c r="CL50" s="55">
        <v>0</v>
      </c>
      <c r="CM50" s="159">
        <v>0</v>
      </c>
      <c r="CN50" s="472">
        <f t="shared" si="16"/>
        <v>0</v>
      </c>
      <c r="CO50" s="55">
        <v>1E-4</v>
      </c>
      <c r="CP50" s="55">
        <v>0</v>
      </c>
      <c r="CQ50" s="55">
        <v>21</v>
      </c>
      <c r="CR50" s="55">
        <v>2</v>
      </c>
      <c r="CS50" s="55">
        <v>222.50527680999997</v>
      </c>
      <c r="CT50" s="55">
        <v>384.22622715999995</v>
      </c>
      <c r="CU50" s="55">
        <v>6.0364261900000002</v>
      </c>
      <c r="CV50" s="55">
        <v>0</v>
      </c>
      <c r="CW50" s="55">
        <v>0</v>
      </c>
      <c r="CX50" s="55">
        <v>0</v>
      </c>
      <c r="CY50" s="55">
        <v>0</v>
      </c>
      <c r="CZ50" s="55">
        <v>0</v>
      </c>
      <c r="DA50" s="472">
        <f t="shared" si="17"/>
        <v>635.76803015999997</v>
      </c>
      <c r="DB50" s="484">
        <v>0</v>
      </c>
      <c r="DC50" s="55">
        <v>0</v>
      </c>
      <c r="DD50" s="55">
        <v>0</v>
      </c>
      <c r="DE50" s="568">
        <f t="shared" si="8"/>
        <v>0</v>
      </c>
      <c r="DF50" s="485">
        <f t="shared" si="9"/>
        <v>21.0001</v>
      </c>
      <c r="DG50" s="474">
        <f t="shared" si="10"/>
        <v>0</v>
      </c>
      <c r="DH50" s="481"/>
      <c r="DN50" s="231"/>
      <c r="DO50" s="231"/>
      <c r="DP50" s="231"/>
      <c r="DQ50" s="231"/>
      <c r="DR50" s="231"/>
      <c r="DS50" s="231"/>
      <c r="DT50" s="231"/>
      <c r="DU50" s="231"/>
      <c r="DV50" s="231"/>
      <c r="DW50" s="231"/>
      <c r="DX50" s="231"/>
      <c r="DY50" s="231"/>
      <c r="DZ50" s="231"/>
      <c r="EA50" s="231"/>
      <c r="EB50" s="231"/>
      <c r="EC50" s="231"/>
      <c r="ED50" s="231"/>
      <c r="EE50" s="231"/>
    </row>
    <row r="51" spans="1:135" ht="20.100000000000001" customHeight="1" x14ac:dyDescent="0.25">
      <c r="A51" s="536"/>
      <c r="B51" s="463" t="s">
        <v>21</v>
      </c>
      <c r="C51" s="464" t="s">
        <v>22</v>
      </c>
      <c r="D51" s="479">
        <v>1677.97</v>
      </c>
      <c r="E51" s="479">
        <v>1014.61</v>
      </c>
      <c r="F51" s="479">
        <v>1054.51</v>
      </c>
      <c r="G51" s="479">
        <v>874.32</v>
      </c>
      <c r="H51" s="479">
        <v>865.67</v>
      </c>
      <c r="I51" s="479">
        <v>1119.43</v>
      </c>
      <c r="J51" s="479">
        <v>1000.75</v>
      </c>
      <c r="K51" s="479">
        <v>1090.03</v>
      </c>
      <c r="L51" s="479">
        <v>1051.8900000000001</v>
      </c>
      <c r="M51" s="480">
        <v>1036.925</v>
      </c>
      <c r="N51" s="480">
        <v>1077.0999999999999</v>
      </c>
      <c r="O51" s="480">
        <v>1266.73</v>
      </c>
      <c r="P51" s="481">
        <f>SUM(D51:O51)</f>
        <v>13129.934999999999</v>
      </c>
      <c r="Q51" s="55">
        <v>1406.03</v>
      </c>
      <c r="R51" s="55">
        <v>1027.7</v>
      </c>
      <c r="S51" s="55">
        <v>1125.7249999999999</v>
      </c>
      <c r="T51" s="55">
        <v>946.67</v>
      </c>
      <c r="U51" s="55">
        <v>901.37</v>
      </c>
      <c r="V51" s="55">
        <v>1050.4100000000001</v>
      </c>
      <c r="W51" s="55">
        <v>892.85</v>
      </c>
      <c r="X51" s="55">
        <v>928.99</v>
      </c>
      <c r="Y51" s="55">
        <v>902.17</v>
      </c>
      <c r="Z51" s="55">
        <v>1053.97</v>
      </c>
      <c r="AA51" s="55">
        <v>836.13</v>
      </c>
      <c r="AB51" s="55">
        <v>724.03</v>
      </c>
      <c r="AC51" s="481">
        <f>SUM(Q51:AB51)</f>
        <v>11796.045</v>
      </c>
      <c r="AD51" s="55">
        <v>1445.95</v>
      </c>
      <c r="AE51" s="55">
        <v>879.38</v>
      </c>
      <c r="AF51" s="55">
        <v>965.07</v>
      </c>
      <c r="AG51" s="55">
        <v>808.79</v>
      </c>
      <c r="AH51" s="55">
        <v>940.72</v>
      </c>
      <c r="AI51" s="55">
        <v>1104.48</v>
      </c>
      <c r="AJ51" s="55">
        <v>844.83</v>
      </c>
      <c r="AK51" s="55">
        <v>939.28</v>
      </c>
      <c r="AL51" s="55">
        <v>813.86</v>
      </c>
      <c r="AM51" s="242">
        <v>1109.1300000000001</v>
      </c>
      <c r="AN51" s="242">
        <v>1101.8900000000001</v>
      </c>
      <c r="AO51" s="242">
        <v>1037.92</v>
      </c>
      <c r="AP51" s="484">
        <v>1240.1099999999999</v>
      </c>
      <c r="AQ51" s="55">
        <v>876.95</v>
      </c>
      <c r="AR51" s="55">
        <v>1023.18</v>
      </c>
      <c r="AS51" s="55">
        <v>706.5</v>
      </c>
      <c r="AT51" s="55">
        <v>983.35</v>
      </c>
      <c r="AU51" s="55">
        <v>994.26</v>
      </c>
      <c r="AV51" s="55">
        <v>1134.43</v>
      </c>
      <c r="AW51" s="55">
        <v>1171.96</v>
      </c>
      <c r="AX51" s="55">
        <v>912.92</v>
      </c>
      <c r="AY51" s="55">
        <v>1209.23</v>
      </c>
      <c r="AZ51" s="55">
        <v>1218.99</v>
      </c>
      <c r="BA51" s="55">
        <v>1414.36</v>
      </c>
      <c r="BB51" s="484">
        <v>1782.76</v>
      </c>
      <c r="BC51" s="55">
        <v>1115</v>
      </c>
      <c r="BD51" s="55">
        <v>1071.26</v>
      </c>
      <c r="BE51" s="55">
        <v>1139.29</v>
      </c>
      <c r="BF51" s="55">
        <v>1128.4100000000001</v>
      </c>
      <c r="BG51" s="55">
        <v>1273.56</v>
      </c>
      <c r="BH51" s="55">
        <v>1371.22</v>
      </c>
      <c r="BI51" s="55">
        <v>1302.83</v>
      </c>
      <c r="BJ51" s="55">
        <v>1223.78</v>
      </c>
      <c r="BK51" s="55">
        <v>1518.68</v>
      </c>
      <c r="BL51" s="55">
        <v>1302.28</v>
      </c>
      <c r="BM51" s="55">
        <v>2060.9899999999998</v>
      </c>
      <c r="BN51" s="472">
        <f t="shared" si="13"/>
        <v>16290.060000000001</v>
      </c>
      <c r="BO51" s="55">
        <v>2273.6</v>
      </c>
      <c r="BP51" s="55">
        <v>1350.48</v>
      </c>
      <c r="BQ51" s="55">
        <v>1449.52</v>
      </c>
      <c r="BR51" s="55">
        <v>1225.22</v>
      </c>
      <c r="BS51" s="55">
        <v>1341.84</v>
      </c>
      <c r="BT51" s="55">
        <v>1318.42</v>
      </c>
      <c r="BU51" s="55">
        <v>1461.44</v>
      </c>
      <c r="BV51" s="55">
        <v>1404.95</v>
      </c>
      <c r="BW51" s="55">
        <v>1214.8302661</v>
      </c>
      <c r="BX51" s="55">
        <v>1634.46</v>
      </c>
      <c r="BY51" s="55">
        <v>1420.73</v>
      </c>
      <c r="BZ51" s="55">
        <v>1867.86</v>
      </c>
      <c r="CA51" s="472">
        <f t="shared" si="15"/>
        <v>17963.350266100002</v>
      </c>
      <c r="CB51" s="484">
        <v>2176.56</v>
      </c>
      <c r="CC51" s="55">
        <v>1508.34</v>
      </c>
      <c r="CD51" s="55">
        <v>1695.22</v>
      </c>
      <c r="CE51" s="55">
        <v>1437.21</v>
      </c>
      <c r="CF51" s="55">
        <v>1380.44</v>
      </c>
      <c r="CG51" s="55">
        <v>1488.5</v>
      </c>
      <c r="CH51" s="55">
        <v>1480.65</v>
      </c>
      <c r="CI51" s="55">
        <v>1563.65</v>
      </c>
      <c r="CJ51" s="55">
        <v>1431.33</v>
      </c>
      <c r="CK51" s="55">
        <v>1678.71</v>
      </c>
      <c r="CL51" s="55">
        <v>1713.46</v>
      </c>
      <c r="CM51" s="159">
        <v>2010.63</v>
      </c>
      <c r="CN51" s="472">
        <f t="shared" si="16"/>
        <v>19564.7</v>
      </c>
      <c r="CO51" s="55">
        <v>2232.0500000000002</v>
      </c>
      <c r="CP51" s="55">
        <v>1693.68</v>
      </c>
      <c r="CQ51" s="55">
        <v>1761.89</v>
      </c>
      <c r="CR51" s="55">
        <v>1504.78</v>
      </c>
      <c r="CS51" s="55">
        <v>1503.33</v>
      </c>
      <c r="CT51" s="55">
        <v>1678.81</v>
      </c>
      <c r="CU51" s="55">
        <v>1719.87</v>
      </c>
      <c r="CV51" s="55">
        <v>1608.16</v>
      </c>
      <c r="CW51" s="55">
        <v>1633.77</v>
      </c>
      <c r="CX51" s="55">
        <v>1606.04</v>
      </c>
      <c r="CY51" s="55">
        <v>1619.44</v>
      </c>
      <c r="CZ51" s="55">
        <v>2171.2600000000002</v>
      </c>
      <c r="DA51" s="472">
        <f t="shared" si="17"/>
        <v>20733.080000000002</v>
      </c>
      <c r="DB51" s="484">
        <v>2096.1999999999998</v>
      </c>
      <c r="DC51" s="55">
        <v>1467.27</v>
      </c>
      <c r="DD51" s="55">
        <v>1914.23</v>
      </c>
      <c r="DE51" s="568">
        <f t="shared" si="8"/>
        <v>5380.12</v>
      </c>
      <c r="DF51" s="485">
        <f t="shared" si="9"/>
        <v>5687.6200000000008</v>
      </c>
      <c r="DG51" s="474">
        <f t="shared" si="10"/>
        <v>5477.7</v>
      </c>
      <c r="DH51" s="481">
        <f t="shared" si="14"/>
        <v>-3.6908232265868812</v>
      </c>
      <c r="DN51" s="231"/>
      <c r="DO51" s="231"/>
      <c r="DP51" s="231"/>
      <c r="DQ51" s="231"/>
      <c r="DR51" s="231"/>
      <c r="DS51" s="231"/>
      <c r="DT51" s="231"/>
      <c r="DU51" s="231"/>
      <c r="DV51" s="231"/>
      <c r="DW51" s="231"/>
      <c r="DX51" s="231"/>
      <c r="DY51" s="231"/>
      <c r="DZ51" s="231"/>
      <c r="EA51" s="231"/>
      <c r="EB51" s="231"/>
      <c r="EC51" s="231"/>
      <c r="ED51" s="231"/>
      <c r="EE51" s="231"/>
    </row>
    <row r="52" spans="1:135" ht="20.100000000000001" customHeight="1" x14ac:dyDescent="0.25">
      <c r="A52" s="536"/>
      <c r="B52" s="463" t="s">
        <v>23</v>
      </c>
      <c r="C52" s="464" t="s">
        <v>24</v>
      </c>
      <c r="D52" s="479">
        <v>689.38</v>
      </c>
      <c r="E52" s="479">
        <v>666.04</v>
      </c>
      <c r="F52" s="479">
        <v>655.37</v>
      </c>
      <c r="G52" s="479">
        <v>822.38</v>
      </c>
      <c r="H52" s="479">
        <v>752.44</v>
      </c>
      <c r="I52" s="479">
        <v>975.67</v>
      </c>
      <c r="J52" s="479">
        <v>809</v>
      </c>
      <c r="K52" s="479">
        <v>829.02</v>
      </c>
      <c r="L52" s="479">
        <v>747.98</v>
      </c>
      <c r="M52" s="480">
        <v>950.86500000000001</v>
      </c>
      <c r="N52" s="480">
        <v>674.2</v>
      </c>
      <c r="O52" s="480">
        <v>1067.54</v>
      </c>
      <c r="P52" s="481">
        <f>SUM(D52:O52)</f>
        <v>9639.8849999999984</v>
      </c>
      <c r="Q52" s="55">
        <v>583.4</v>
      </c>
      <c r="R52" s="55">
        <v>635.84</v>
      </c>
      <c r="S52" s="55">
        <v>769.77</v>
      </c>
      <c r="T52" s="55">
        <v>786.2</v>
      </c>
      <c r="U52" s="55">
        <v>778.55</v>
      </c>
      <c r="V52" s="55">
        <v>887.1</v>
      </c>
      <c r="W52" s="55">
        <v>755.08199999999999</v>
      </c>
      <c r="X52" s="55">
        <v>695.73</v>
      </c>
      <c r="Y52" s="55">
        <v>742.78</v>
      </c>
      <c r="Z52" s="55">
        <v>873.12</v>
      </c>
      <c r="AA52" s="55">
        <v>999.03</v>
      </c>
      <c r="AB52" s="55">
        <v>864.49</v>
      </c>
      <c r="AC52" s="481">
        <f>SUM(Q52:AB52)</f>
        <v>9371.0920000000006</v>
      </c>
      <c r="AD52" s="55">
        <v>636.92999999999995</v>
      </c>
      <c r="AE52" s="55">
        <v>694.05</v>
      </c>
      <c r="AF52" s="55">
        <v>605.32000000000005</v>
      </c>
      <c r="AG52" s="55">
        <v>803.08</v>
      </c>
      <c r="AH52" s="55">
        <v>812.71</v>
      </c>
      <c r="AI52" s="55">
        <v>1072.05</v>
      </c>
      <c r="AJ52" s="55">
        <v>560.73</v>
      </c>
      <c r="AK52" s="55">
        <v>767.1</v>
      </c>
      <c r="AL52" s="55">
        <v>695.7</v>
      </c>
      <c r="AM52" s="242">
        <v>858.43</v>
      </c>
      <c r="AN52" s="242">
        <v>828.6</v>
      </c>
      <c r="AO52" s="242">
        <v>1285.45</v>
      </c>
      <c r="AP52" s="484">
        <v>554.37</v>
      </c>
      <c r="AQ52" s="55">
        <v>484.12</v>
      </c>
      <c r="AR52" s="55">
        <v>568.12</v>
      </c>
      <c r="AS52" s="55">
        <v>661.35</v>
      </c>
      <c r="AT52" s="55">
        <v>918.97</v>
      </c>
      <c r="AU52" s="55">
        <v>927.2</v>
      </c>
      <c r="AV52" s="55">
        <v>900.45</v>
      </c>
      <c r="AW52" s="55">
        <v>807.18</v>
      </c>
      <c r="AX52" s="55">
        <v>833.55</v>
      </c>
      <c r="AY52" s="55">
        <v>1116.49</v>
      </c>
      <c r="AZ52" s="55">
        <v>992.18</v>
      </c>
      <c r="BA52" s="55">
        <v>1454.16</v>
      </c>
      <c r="BB52" s="484">
        <v>928.94</v>
      </c>
      <c r="BC52" s="55">
        <v>573.65</v>
      </c>
      <c r="BD52" s="55">
        <v>647.67999999999995</v>
      </c>
      <c r="BE52" s="55">
        <v>777.24</v>
      </c>
      <c r="BF52" s="55">
        <v>942.67</v>
      </c>
      <c r="BG52" s="55">
        <v>1143.5999999999999</v>
      </c>
      <c r="BH52" s="55">
        <v>1102.0600999999999</v>
      </c>
      <c r="BI52" s="55">
        <v>981.93</v>
      </c>
      <c r="BJ52" s="55">
        <v>1028.9100000000001</v>
      </c>
      <c r="BK52" s="55">
        <v>1416.66</v>
      </c>
      <c r="BL52" s="55">
        <v>1131.51</v>
      </c>
      <c r="BM52" s="55">
        <v>2022.82</v>
      </c>
      <c r="BN52" s="472">
        <f t="shared" si="13"/>
        <v>12697.670100000001</v>
      </c>
      <c r="BO52" s="55">
        <v>1030.0999999999999</v>
      </c>
      <c r="BP52" s="55">
        <v>728.03</v>
      </c>
      <c r="BQ52" s="55">
        <v>758.85</v>
      </c>
      <c r="BR52" s="55">
        <v>971.85</v>
      </c>
      <c r="BS52" s="55">
        <v>1184.94</v>
      </c>
      <c r="BT52" s="55">
        <v>1167.47</v>
      </c>
      <c r="BU52" s="55">
        <v>1128.76</v>
      </c>
      <c r="BV52" s="55">
        <v>1117.5</v>
      </c>
      <c r="BW52" s="55">
        <v>806.9605327999999</v>
      </c>
      <c r="BX52" s="55">
        <v>1373.6</v>
      </c>
      <c r="BY52" s="55">
        <v>1015.36</v>
      </c>
      <c r="BZ52" s="55">
        <v>2013.9</v>
      </c>
      <c r="CA52" s="472">
        <f t="shared" si="15"/>
        <v>13297.320532800002</v>
      </c>
      <c r="CB52" s="484">
        <v>999.41</v>
      </c>
      <c r="CC52" s="55">
        <v>629.6</v>
      </c>
      <c r="CD52" s="55">
        <v>804</v>
      </c>
      <c r="CE52" s="55">
        <v>1088.25</v>
      </c>
      <c r="CF52" s="55">
        <v>1187.5999999999999</v>
      </c>
      <c r="CG52" s="55">
        <v>1240.8499999999999</v>
      </c>
      <c r="CH52" s="55">
        <v>1006.4</v>
      </c>
      <c r="CI52" s="55">
        <v>920.55</v>
      </c>
      <c r="CJ52" s="55">
        <v>1135.3</v>
      </c>
      <c r="CK52" s="55">
        <v>1417.95</v>
      </c>
      <c r="CL52" s="55">
        <v>1055.5</v>
      </c>
      <c r="CM52" s="159">
        <v>2714</v>
      </c>
      <c r="CN52" s="472">
        <f t="shared" si="16"/>
        <v>14199.410000000002</v>
      </c>
      <c r="CO52" s="55">
        <v>884.44</v>
      </c>
      <c r="CP52" s="55">
        <v>825.25</v>
      </c>
      <c r="CQ52" s="55">
        <v>901.62</v>
      </c>
      <c r="CR52" s="55">
        <v>1159.8499999999999</v>
      </c>
      <c r="CS52" s="55">
        <v>997.7</v>
      </c>
      <c r="CT52" s="55">
        <v>1362.68</v>
      </c>
      <c r="CU52" s="55">
        <v>1324.02</v>
      </c>
      <c r="CV52" s="55">
        <v>1181.69</v>
      </c>
      <c r="CW52" s="55">
        <v>1333.4</v>
      </c>
      <c r="CX52" s="55">
        <v>1380.81</v>
      </c>
      <c r="CY52" s="55">
        <v>1296.0999999999999</v>
      </c>
      <c r="CZ52" s="55">
        <v>2277.4499999999998</v>
      </c>
      <c r="DA52" s="472">
        <f t="shared" si="17"/>
        <v>14925.009999999998</v>
      </c>
      <c r="DB52" s="484">
        <v>1136.3</v>
      </c>
      <c r="DC52" s="55">
        <v>878.85</v>
      </c>
      <c r="DD52" s="55">
        <v>1047.55</v>
      </c>
      <c r="DE52" s="568">
        <f t="shared" si="8"/>
        <v>2433.0100000000002</v>
      </c>
      <c r="DF52" s="485">
        <f t="shared" si="9"/>
        <v>2611.31</v>
      </c>
      <c r="DG52" s="474">
        <f t="shared" si="10"/>
        <v>3062.7</v>
      </c>
      <c r="DH52" s="481">
        <f t="shared" si="14"/>
        <v>17.285959920499661</v>
      </c>
      <c r="DN52" s="231"/>
      <c r="DO52" s="231"/>
      <c r="DP52" s="231"/>
      <c r="DQ52" s="231"/>
      <c r="DR52" s="231"/>
      <c r="DS52" s="231"/>
      <c r="DT52" s="231"/>
      <c r="DU52" s="231"/>
      <c r="DV52" s="231"/>
      <c r="DW52" s="231"/>
      <c r="DX52" s="231"/>
      <c r="DY52" s="231"/>
      <c r="DZ52" s="231"/>
      <c r="EA52" s="231"/>
      <c r="EB52" s="231"/>
      <c r="EC52" s="231"/>
      <c r="ED52" s="231"/>
      <c r="EE52" s="231"/>
    </row>
    <row r="53" spans="1:135" ht="20.100000000000001" customHeight="1" x14ac:dyDescent="0.25">
      <c r="A53" s="536"/>
      <c r="B53" s="463" t="s">
        <v>25</v>
      </c>
      <c r="C53" s="489" t="s">
        <v>48</v>
      </c>
      <c r="D53" s="479">
        <v>685.38</v>
      </c>
      <c r="E53" s="479">
        <v>665.03</v>
      </c>
      <c r="F53" s="479">
        <v>653.91999999999996</v>
      </c>
      <c r="G53" s="479">
        <v>812.38</v>
      </c>
      <c r="H53" s="479">
        <v>735.06</v>
      </c>
      <c r="I53" s="479">
        <v>974.17</v>
      </c>
      <c r="J53" s="479">
        <v>808.8</v>
      </c>
      <c r="K53" s="479">
        <v>828.62</v>
      </c>
      <c r="L53" s="479">
        <v>743.85</v>
      </c>
      <c r="M53" s="480">
        <v>946.26499999999999</v>
      </c>
      <c r="N53" s="480">
        <v>670.4</v>
      </c>
      <c r="O53" s="480">
        <v>1058.3399999999999</v>
      </c>
      <c r="P53" s="481">
        <f>SUM(D53:O53)</f>
        <v>9582.2150000000001</v>
      </c>
      <c r="Q53" s="55">
        <v>581.9</v>
      </c>
      <c r="R53" s="55">
        <v>635.74</v>
      </c>
      <c r="S53" s="55">
        <v>761.67</v>
      </c>
      <c r="T53" s="55">
        <v>784.49</v>
      </c>
      <c r="U53" s="55">
        <v>778.55</v>
      </c>
      <c r="V53" s="55">
        <v>855.8</v>
      </c>
      <c r="W53" s="55">
        <v>753.08</v>
      </c>
      <c r="X53" s="55">
        <v>693.53</v>
      </c>
      <c r="Y53" s="55">
        <v>727.82</v>
      </c>
      <c r="Z53" s="55">
        <v>861.62</v>
      </c>
      <c r="AA53" s="55">
        <v>981.03</v>
      </c>
      <c r="AB53" s="55">
        <v>839.59</v>
      </c>
      <c r="AC53" s="481">
        <f>SUM(Q53:AB53)</f>
        <v>9254.82</v>
      </c>
      <c r="AD53" s="55">
        <v>607.03</v>
      </c>
      <c r="AE53" s="55">
        <v>691.4</v>
      </c>
      <c r="AF53" s="55">
        <v>590.04</v>
      </c>
      <c r="AG53" s="55">
        <v>791.08</v>
      </c>
      <c r="AH53" s="55">
        <v>803.51</v>
      </c>
      <c r="AI53" s="55">
        <v>1069.05</v>
      </c>
      <c r="AJ53" s="55">
        <v>560.38</v>
      </c>
      <c r="AK53" s="55">
        <v>764.6</v>
      </c>
      <c r="AL53" s="55">
        <v>694.1</v>
      </c>
      <c r="AM53" s="242">
        <v>857.73</v>
      </c>
      <c r="AN53" s="242">
        <v>823.6</v>
      </c>
      <c r="AO53" s="242">
        <v>1267.45</v>
      </c>
      <c r="AP53" s="484">
        <v>554.37</v>
      </c>
      <c r="AQ53" s="55">
        <v>482.42</v>
      </c>
      <c r="AR53" s="55">
        <v>567.72</v>
      </c>
      <c r="AS53" s="55">
        <v>657.85</v>
      </c>
      <c r="AT53" s="55">
        <v>918.97</v>
      </c>
      <c r="AU53" s="55">
        <v>925.23</v>
      </c>
      <c r="AV53" s="55">
        <v>884.75</v>
      </c>
      <c r="AW53" s="55">
        <v>807.18</v>
      </c>
      <c r="AX53" s="55">
        <v>833.55</v>
      </c>
      <c r="AY53" s="55">
        <v>1116.49</v>
      </c>
      <c r="AZ53" s="55">
        <v>976.98</v>
      </c>
      <c r="BA53" s="55">
        <v>1450.66</v>
      </c>
      <c r="BB53" s="484">
        <v>928.79</v>
      </c>
      <c r="BC53" s="55">
        <v>570.45000000000005</v>
      </c>
      <c r="BD53" s="55">
        <v>647.67999999999995</v>
      </c>
      <c r="BE53" s="55">
        <v>776.24</v>
      </c>
      <c r="BF53" s="55">
        <v>936.97</v>
      </c>
      <c r="BG53" s="55">
        <v>1140.5</v>
      </c>
      <c r="BH53" s="55">
        <v>1100.8599999999999</v>
      </c>
      <c r="BI53" s="55">
        <v>977.63</v>
      </c>
      <c r="BJ53" s="55">
        <v>1027.9100000000001</v>
      </c>
      <c r="BK53" s="55">
        <v>1416.66</v>
      </c>
      <c r="BL53" s="55">
        <v>1125.71</v>
      </c>
      <c r="BM53" s="55">
        <v>2010.02</v>
      </c>
      <c r="BN53" s="472">
        <f t="shared" si="13"/>
        <v>12659.420000000002</v>
      </c>
      <c r="BO53" s="55">
        <v>1027.7</v>
      </c>
      <c r="BP53" s="55">
        <v>724.03</v>
      </c>
      <c r="BQ53" s="55">
        <v>738.85</v>
      </c>
      <c r="BR53" s="55">
        <v>943.75</v>
      </c>
      <c r="BS53" s="55">
        <v>1169.94</v>
      </c>
      <c r="BT53" s="55">
        <v>1167.47</v>
      </c>
      <c r="BU53" s="55">
        <v>1118.26</v>
      </c>
      <c r="BV53" s="55">
        <v>1117.5</v>
      </c>
      <c r="BW53" s="55">
        <v>801.56053279999992</v>
      </c>
      <c r="BX53" s="55">
        <v>1446.55</v>
      </c>
      <c r="BY53" s="55">
        <v>1013.86</v>
      </c>
      <c r="BZ53" s="55">
        <v>1970.6</v>
      </c>
      <c r="CA53" s="472">
        <f t="shared" si="15"/>
        <v>13240.0705328</v>
      </c>
      <c r="CB53" s="484">
        <v>996.31</v>
      </c>
      <c r="CC53" s="55">
        <v>629.6</v>
      </c>
      <c r="CD53" s="55">
        <v>803.1</v>
      </c>
      <c r="CE53" s="55">
        <v>1088.25</v>
      </c>
      <c r="CF53" s="55">
        <v>1185.5999999999999</v>
      </c>
      <c r="CG53" s="55">
        <v>1239.45</v>
      </c>
      <c r="CH53" s="55">
        <v>997</v>
      </c>
      <c r="CI53" s="55">
        <v>919.75</v>
      </c>
      <c r="CJ53" s="55">
        <v>1134.3</v>
      </c>
      <c r="CK53" s="55">
        <v>1415.85</v>
      </c>
      <c r="CL53" s="55">
        <v>1053.5</v>
      </c>
      <c r="CM53" s="159">
        <v>2681.1</v>
      </c>
      <c r="CN53" s="472">
        <f t="shared" si="16"/>
        <v>14143.81</v>
      </c>
      <c r="CO53" s="55">
        <v>884.44</v>
      </c>
      <c r="CP53" s="55">
        <v>825.25</v>
      </c>
      <c r="CQ53" s="55">
        <v>900.15</v>
      </c>
      <c r="CR53" s="55">
        <v>1159.55</v>
      </c>
      <c r="CS53" s="55">
        <v>997.7</v>
      </c>
      <c r="CT53" s="55">
        <v>1357.53</v>
      </c>
      <c r="CU53" s="55">
        <v>1322.82</v>
      </c>
      <c r="CV53" s="55">
        <v>1179.49</v>
      </c>
      <c r="CW53" s="55">
        <v>1319.9</v>
      </c>
      <c r="CX53" s="55">
        <v>1378.81</v>
      </c>
      <c r="CY53" s="55">
        <v>1291.0999999999999</v>
      </c>
      <c r="CZ53" s="55">
        <v>2271.4499999999998</v>
      </c>
      <c r="DA53" s="472">
        <f t="shared" si="17"/>
        <v>14888.189999999999</v>
      </c>
      <c r="DB53" s="484">
        <v>1136.3</v>
      </c>
      <c r="DC53" s="55">
        <v>878.85</v>
      </c>
      <c r="DD53" s="55">
        <v>1047.2</v>
      </c>
      <c r="DE53" s="568">
        <f t="shared" si="8"/>
        <v>2429.0099999999998</v>
      </c>
      <c r="DF53" s="485">
        <f t="shared" si="9"/>
        <v>2609.84</v>
      </c>
      <c r="DG53" s="474">
        <f t="shared" si="10"/>
        <v>3062.3500000000004</v>
      </c>
      <c r="DH53" s="481">
        <f t="shared" si="14"/>
        <v>17.338610796064135</v>
      </c>
      <c r="DN53" s="231"/>
      <c r="DO53" s="231"/>
      <c r="DP53" s="231"/>
      <c r="DQ53" s="231"/>
      <c r="DR53" s="231"/>
      <c r="DS53" s="231"/>
      <c r="DT53" s="231"/>
      <c r="DU53" s="231"/>
      <c r="DV53" s="231"/>
      <c r="DW53" s="231"/>
      <c r="DX53" s="231"/>
      <c r="DY53" s="231"/>
      <c r="DZ53" s="231"/>
      <c r="EA53" s="231"/>
      <c r="EB53" s="231"/>
      <c r="EC53" s="231"/>
      <c r="ED53" s="231"/>
      <c r="EE53" s="231"/>
    </row>
    <row r="54" spans="1:135" ht="20.100000000000001" customHeight="1" x14ac:dyDescent="0.25">
      <c r="A54" s="536"/>
      <c r="B54" s="463" t="s">
        <v>42</v>
      </c>
      <c r="C54" s="464" t="s">
        <v>27</v>
      </c>
      <c r="D54" s="479">
        <v>0</v>
      </c>
      <c r="E54" s="479">
        <v>0</v>
      </c>
      <c r="F54" s="479">
        <v>0</v>
      </c>
      <c r="G54" s="479">
        <v>0</v>
      </c>
      <c r="H54" s="479">
        <v>9.9999999999999995E-7</v>
      </c>
      <c r="I54" s="479">
        <v>0</v>
      </c>
      <c r="J54" s="479">
        <v>0</v>
      </c>
      <c r="K54" s="479">
        <v>0</v>
      </c>
      <c r="L54" s="479">
        <v>0</v>
      </c>
      <c r="M54" s="480">
        <v>0</v>
      </c>
      <c r="N54" s="480">
        <v>0</v>
      </c>
      <c r="O54" s="480">
        <v>0</v>
      </c>
      <c r="P54" s="481">
        <f>SUM(D54:O54)</f>
        <v>9.9999999999999995E-7</v>
      </c>
      <c r="Q54" s="55">
        <v>0</v>
      </c>
      <c r="R54" s="55">
        <v>0</v>
      </c>
      <c r="S54" s="55">
        <v>0</v>
      </c>
      <c r="T54" s="55">
        <v>0</v>
      </c>
      <c r="U54" s="55">
        <v>0.91</v>
      </c>
      <c r="V54" s="55">
        <v>31.3</v>
      </c>
      <c r="W54" s="55">
        <v>2.0019999999999998</v>
      </c>
      <c r="X54" s="55">
        <v>2.2000000000000002</v>
      </c>
      <c r="Y54" s="55">
        <v>14.96</v>
      </c>
      <c r="Z54" s="55">
        <v>11.5</v>
      </c>
      <c r="AA54" s="55">
        <v>18</v>
      </c>
      <c r="AB54" s="55">
        <v>24.9</v>
      </c>
      <c r="AC54" s="481">
        <f>SUM(Q54:AB54)</f>
        <v>105.77200000000002</v>
      </c>
      <c r="AD54" s="55">
        <v>29.9</v>
      </c>
      <c r="AE54" s="55">
        <v>2.65</v>
      </c>
      <c r="AF54" s="55">
        <v>15.28</v>
      </c>
      <c r="AG54" s="55">
        <v>12</v>
      </c>
      <c r="AH54" s="55">
        <v>9.1999999999999993</v>
      </c>
      <c r="AI54" s="55">
        <v>3</v>
      </c>
      <c r="AJ54" s="55">
        <v>0.35</v>
      </c>
      <c r="AK54" s="55">
        <v>2.5</v>
      </c>
      <c r="AL54" s="55">
        <v>1.6</v>
      </c>
      <c r="AM54" s="242">
        <v>0.7</v>
      </c>
      <c r="AN54" s="242">
        <v>5</v>
      </c>
      <c r="AO54" s="242">
        <v>18</v>
      </c>
      <c r="AP54" s="484">
        <v>0</v>
      </c>
      <c r="AQ54" s="55">
        <v>1.7</v>
      </c>
      <c r="AR54" s="55">
        <v>0.4</v>
      </c>
      <c r="AS54" s="55">
        <v>3.5</v>
      </c>
      <c r="AT54" s="55">
        <v>0</v>
      </c>
      <c r="AU54" s="55">
        <v>1.97</v>
      </c>
      <c r="AV54" s="55">
        <v>15.7</v>
      </c>
      <c r="AW54" s="55">
        <v>0</v>
      </c>
      <c r="AX54" s="55">
        <v>0</v>
      </c>
      <c r="AY54" s="55">
        <v>0</v>
      </c>
      <c r="AZ54" s="55">
        <v>15.2</v>
      </c>
      <c r="BA54" s="55">
        <v>3.5</v>
      </c>
      <c r="BB54" s="484">
        <v>0.15</v>
      </c>
      <c r="BC54" s="55">
        <v>3.2</v>
      </c>
      <c r="BD54" s="55">
        <v>0</v>
      </c>
      <c r="BE54" s="55">
        <v>1</v>
      </c>
      <c r="BF54" s="55">
        <v>5.7</v>
      </c>
      <c r="BG54" s="55">
        <v>3.1</v>
      </c>
      <c r="BH54" s="55">
        <v>1.2000999999999999</v>
      </c>
      <c r="BI54" s="55">
        <v>4.3</v>
      </c>
      <c r="BJ54" s="55">
        <v>1</v>
      </c>
      <c r="BK54" s="55">
        <v>0</v>
      </c>
      <c r="BL54" s="55">
        <v>5.8</v>
      </c>
      <c r="BM54" s="55">
        <v>12.8</v>
      </c>
      <c r="BN54" s="472">
        <f t="shared" si="13"/>
        <v>38.250100000000003</v>
      </c>
      <c r="BO54" s="55">
        <v>2.4</v>
      </c>
      <c r="BP54" s="55">
        <v>4</v>
      </c>
      <c r="BQ54" s="55">
        <v>20</v>
      </c>
      <c r="BR54" s="55">
        <v>28.1</v>
      </c>
      <c r="BS54" s="55">
        <v>15</v>
      </c>
      <c r="BT54" s="55">
        <v>0</v>
      </c>
      <c r="BU54" s="55">
        <v>10.5</v>
      </c>
      <c r="BV54" s="55">
        <v>0</v>
      </c>
      <c r="BW54" s="55">
        <v>5.4</v>
      </c>
      <c r="BX54" s="55">
        <v>0</v>
      </c>
      <c r="BY54" s="55">
        <v>1.5</v>
      </c>
      <c r="BZ54" s="55">
        <v>43.3</v>
      </c>
      <c r="CA54" s="472">
        <f t="shared" si="15"/>
        <v>130.19999999999999</v>
      </c>
      <c r="CB54" s="484">
        <v>3.1</v>
      </c>
      <c r="CC54" s="55">
        <v>0</v>
      </c>
      <c r="CD54" s="55">
        <v>0.9</v>
      </c>
      <c r="CE54" s="55">
        <v>0</v>
      </c>
      <c r="CF54" s="55">
        <v>2</v>
      </c>
      <c r="CG54" s="55">
        <v>1.4</v>
      </c>
      <c r="CH54" s="55">
        <v>9.4</v>
      </c>
      <c r="CI54" s="55">
        <v>0.8</v>
      </c>
      <c r="CJ54" s="55">
        <v>1</v>
      </c>
      <c r="CK54" s="55">
        <v>2.1</v>
      </c>
      <c r="CL54" s="55">
        <v>2</v>
      </c>
      <c r="CM54" s="159">
        <v>32.9</v>
      </c>
      <c r="CN54" s="472">
        <f t="shared" si="16"/>
        <v>55.6</v>
      </c>
      <c r="CO54" s="55">
        <v>0</v>
      </c>
      <c r="CP54" s="55">
        <v>0</v>
      </c>
      <c r="CQ54" s="55">
        <v>1.47</v>
      </c>
      <c r="CR54" s="55">
        <v>0.3</v>
      </c>
      <c r="CS54" s="55">
        <v>0</v>
      </c>
      <c r="CT54" s="55">
        <v>5.15</v>
      </c>
      <c r="CU54" s="55">
        <v>1.2</v>
      </c>
      <c r="CV54" s="55">
        <v>2.2000000000000002</v>
      </c>
      <c r="CW54" s="55">
        <v>13.5</v>
      </c>
      <c r="CX54" s="55">
        <v>2</v>
      </c>
      <c r="CY54" s="55">
        <v>5</v>
      </c>
      <c r="CZ54" s="55">
        <v>6</v>
      </c>
      <c r="DA54" s="472">
        <f t="shared" si="17"/>
        <v>36.82</v>
      </c>
      <c r="DB54" s="484">
        <v>0</v>
      </c>
      <c r="DC54" s="55">
        <v>0</v>
      </c>
      <c r="DD54" s="55">
        <v>0.35</v>
      </c>
      <c r="DE54" s="568">
        <f t="shared" si="8"/>
        <v>4</v>
      </c>
      <c r="DF54" s="485">
        <f t="shared" si="9"/>
        <v>1.47</v>
      </c>
      <c r="DG54" s="474">
        <f t="shared" si="10"/>
        <v>0.35</v>
      </c>
      <c r="DH54" s="481"/>
      <c r="DN54" s="231"/>
      <c r="DO54" s="231"/>
      <c r="DP54" s="231"/>
      <c r="DQ54" s="231"/>
      <c r="DR54" s="231"/>
      <c r="DS54" s="231"/>
      <c r="DT54" s="231"/>
      <c r="DU54" s="231"/>
      <c r="DV54" s="231"/>
      <c r="DW54" s="231"/>
      <c r="DX54" s="231"/>
      <c r="DY54" s="231"/>
      <c r="DZ54" s="231"/>
      <c r="EA54" s="231"/>
      <c r="EB54" s="231"/>
      <c r="EC54" s="231"/>
      <c r="ED54" s="231"/>
      <c r="EE54" s="231"/>
    </row>
    <row r="55" spans="1:135" ht="20.100000000000001" customHeight="1" x14ac:dyDescent="0.25">
      <c r="A55" s="536"/>
      <c r="B55" s="463" t="s">
        <v>149</v>
      </c>
      <c r="C55" s="464" t="s">
        <v>156</v>
      </c>
      <c r="D55" s="479">
        <v>0</v>
      </c>
      <c r="E55" s="479">
        <v>0</v>
      </c>
      <c r="F55" s="479">
        <v>0</v>
      </c>
      <c r="G55" s="479">
        <v>0</v>
      </c>
      <c r="H55" s="479">
        <v>9.9999999999999995E-7</v>
      </c>
      <c r="I55" s="479">
        <v>0</v>
      </c>
      <c r="J55" s="479">
        <v>0</v>
      </c>
      <c r="K55" s="479">
        <v>0</v>
      </c>
      <c r="L55" s="479">
        <v>0</v>
      </c>
      <c r="M55" s="480">
        <v>0</v>
      </c>
      <c r="N55" s="480">
        <v>0</v>
      </c>
      <c r="O55" s="480">
        <v>0</v>
      </c>
      <c r="P55" s="481">
        <v>0</v>
      </c>
      <c r="Q55" s="479">
        <v>0</v>
      </c>
      <c r="R55" s="479">
        <v>0</v>
      </c>
      <c r="S55" s="479">
        <v>0</v>
      </c>
      <c r="T55" s="479">
        <v>0</v>
      </c>
      <c r="U55" s="479">
        <v>9.9999999999999995E-7</v>
      </c>
      <c r="V55" s="479">
        <v>0</v>
      </c>
      <c r="W55" s="479">
        <v>0</v>
      </c>
      <c r="X55" s="479">
        <v>0</v>
      </c>
      <c r="Y55" s="479">
        <v>0</v>
      </c>
      <c r="Z55" s="480">
        <v>0</v>
      </c>
      <c r="AA55" s="480">
        <v>0</v>
      </c>
      <c r="AB55" s="480">
        <v>0</v>
      </c>
      <c r="AC55" s="481">
        <v>0</v>
      </c>
      <c r="AD55" s="55">
        <v>0</v>
      </c>
      <c r="AE55" s="55">
        <v>0</v>
      </c>
      <c r="AF55" s="55">
        <v>0</v>
      </c>
      <c r="AG55" s="55">
        <v>10.40560022</v>
      </c>
      <c r="AH55" s="55">
        <v>15.458109589999999</v>
      </c>
      <c r="AI55" s="55">
        <v>0</v>
      </c>
      <c r="AJ55" s="55">
        <v>0</v>
      </c>
      <c r="AK55" s="55">
        <v>0</v>
      </c>
      <c r="AL55" s="55">
        <v>0</v>
      </c>
      <c r="AM55" s="55">
        <v>0</v>
      </c>
      <c r="AN55" s="55">
        <v>0</v>
      </c>
      <c r="AO55" s="55">
        <v>0</v>
      </c>
      <c r="AP55" s="484">
        <v>0</v>
      </c>
      <c r="AQ55" s="55">
        <v>0</v>
      </c>
      <c r="AR55" s="55">
        <v>0</v>
      </c>
      <c r="AS55" s="55">
        <v>0</v>
      </c>
      <c r="AT55" s="55">
        <v>0</v>
      </c>
      <c r="AU55" s="55">
        <v>0</v>
      </c>
      <c r="AV55" s="55">
        <v>0</v>
      </c>
      <c r="AW55" s="55">
        <v>0</v>
      </c>
      <c r="AX55" s="55">
        <v>0</v>
      </c>
      <c r="AY55" s="55">
        <v>0</v>
      </c>
      <c r="AZ55" s="55">
        <v>0</v>
      </c>
      <c r="BA55" s="55">
        <v>0</v>
      </c>
      <c r="BB55" s="484">
        <v>0</v>
      </c>
      <c r="BC55" s="55">
        <v>0</v>
      </c>
      <c r="BD55" s="55">
        <v>0</v>
      </c>
      <c r="BE55" s="55">
        <v>0</v>
      </c>
      <c r="BF55" s="55">
        <v>0</v>
      </c>
      <c r="BG55" s="55">
        <v>0</v>
      </c>
      <c r="BH55" s="55">
        <v>0</v>
      </c>
      <c r="BI55" s="55">
        <v>0</v>
      </c>
      <c r="BJ55" s="55">
        <v>0</v>
      </c>
      <c r="BK55" s="55">
        <v>0</v>
      </c>
      <c r="BL55" s="55">
        <v>0</v>
      </c>
      <c r="BM55" s="55">
        <v>0</v>
      </c>
      <c r="BN55" s="472">
        <f t="shared" si="13"/>
        <v>0</v>
      </c>
      <c r="BO55" s="55">
        <v>0</v>
      </c>
      <c r="BP55" s="55">
        <v>0</v>
      </c>
      <c r="BQ55" s="55">
        <v>0</v>
      </c>
      <c r="BR55" s="55">
        <v>0</v>
      </c>
      <c r="BS55" s="55">
        <v>0</v>
      </c>
      <c r="BT55" s="55">
        <v>0</v>
      </c>
      <c r="BU55" s="55">
        <v>0</v>
      </c>
      <c r="BV55" s="55">
        <v>0</v>
      </c>
      <c r="BW55" s="55">
        <v>0</v>
      </c>
      <c r="BX55" s="55">
        <v>0</v>
      </c>
      <c r="BY55" s="55">
        <v>0</v>
      </c>
      <c r="BZ55" s="55">
        <v>4.1349453899999995</v>
      </c>
      <c r="CA55" s="472">
        <f t="shared" si="15"/>
        <v>4.1349453899999995</v>
      </c>
      <c r="CB55" s="484">
        <v>2.1323120899999997</v>
      </c>
      <c r="CC55" s="55">
        <v>4.7480270000000005E-2</v>
      </c>
      <c r="CD55" s="55">
        <v>0.92081191000000007</v>
      </c>
      <c r="CE55" s="55">
        <v>0.85169676000000005</v>
      </c>
      <c r="CF55" s="55">
        <v>2.0000000000000001E-4</v>
      </c>
      <c r="CG55" s="55">
        <v>0.52465944999999992</v>
      </c>
      <c r="CH55" s="55">
        <v>0.53274120999999997</v>
      </c>
      <c r="CI55" s="55">
        <v>0.40248738999999994</v>
      </c>
      <c r="CJ55" s="55">
        <v>5.4358599999999998E-3</v>
      </c>
      <c r="CK55" s="55">
        <v>1.9455499999999999E-3</v>
      </c>
      <c r="CL55" s="55">
        <v>4.7903499999999995E-2</v>
      </c>
      <c r="CM55" s="159">
        <v>4.3040189999999999E-2</v>
      </c>
      <c r="CN55" s="472">
        <f t="shared" si="16"/>
        <v>5.5107141800000017</v>
      </c>
      <c r="CO55" s="55">
        <v>1.3961500000000001E-3</v>
      </c>
      <c r="CP55" s="55">
        <v>1.3996629299999999</v>
      </c>
      <c r="CQ55" s="55">
        <v>2.1683882300000001</v>
      </c>
      <c r="CR55" s="55">
        <v>2.8707648900000002</v>
      </c>
      <c r="CS55" s="55">
        <v>5.4000000000000001E-4</v>
      </c>
      <c r="CT55" s="55">
        <v>0</v>
      </c>
      <c r="CU55" s="55">
        <v>0</v>
      </c>
      <c r="CV55" s="55">
        <v>1.0602227799999999</v>
      </c>
      <c r="CW55" s="55">
        <v>8.758450000000001E-3</v>
      </c>
      <c r="CX55" s="55">
        <v>0.25608070999999999</v>
      </c>
      <c r="CY55" s="55">
        <v>0</v>
      </c>
      <c r="CZ55" s="55">
        <v>0</v>
      </c>
      <c r="DA55" s="472">
        <f t="shared" si="17"/>
        <v>7.7658141400000007</v>
      </c>
      <c r="DB55" s="484">
        <v>2.42476972</v>
      </c>
      <c r="DC55" s="55">
        <v>1.2292464599999999</v>
      </c>
      <c r="DD55" s="55">
        <v>0.13467695999999998</v>
      </c>
      <c r="DE55" s="568">
        <f t="shared" si="8"/>
        <v>3.1006042699999998</v>
      </c>
      <c r="DF55" s="485">
        <f t="shared" si="9"/>
        <v>3.5694473100000002</v>
      </c>
      <c r="DG55" s="474">
        <f t="shared" si="10"/>
        <v>3.7886931400000003</v>
      </c>
      <c r="DH55" s="481">
        <f t="shared" si="14"/>
        <v>6.1422906954186285</v>
      </c>
      <c r="DN55" s="231"/>
      <c r="DO55" s="231"/>
      <c r="DP55" s="231"/>
      <c r="DQ55" s="231"/>
      <c r="DR55" s="231"/>
      <c r="DS55" s="231"/>
      <c r="DT55" s="231"/>
      <c r="DU55" s="231"/>
      <c r="DV55" s="231"/>
      <c r="DW55" s="231"/>
      <c r="DX55" s="231"/>
      <c r="DY55" s="231"/>
      <c r="DZ55" s="231"/>
      <c r="EA55" s="231"/>
      <c r="EB55" s="231"/>
      <c r="EC55" s="231"/>
      <c r="ED55" s="231"/>
      <c r="EE55" s="231"/>
    </row>
    <row r="56" spans="1:135" ht="20.100000000000001" customHeight="1" x14ac:dyDescent="0.25">
      <c r="A56" s="536"/>
      <c r="B56" s="463" t="s">
        <v>187</v>
      </c>
      <c r="C56" s="464" t="s">
        <v>188</v>
      </c>
      <c r="D56" s="479">
        <v>0</v>
      </c>
      <c r="E56" s="479">
        <v>0</v>
      </c>
      <c r="F56" s="479">
        <v>0</v>
      </c>
      <c r="G56" s="479">
        <v>0</v>
      </c>
      <c r="H56" s="479">
        <v>0</v>
      </c>
      <c r="I56" s="479">
        <v>0</v>
      </c>
      <c r="J56" s="479">
        <v>0</v>
      </c>
      <c r="K56" s="479">
        <v>0</v>
      </c>
      <c r="L56" s="479">
        <v>0</v>
      </c>
      <c r="M56" s="480">
        <v>0</v>
      </c>
      <c r="N56" s="480">
        <v>0</v>
      </c>
      <c r="O56" s="480">
        <v>0</v>
      </c>
      <c r="P56" s="481">
        <v>0</v>
      </c>
      <c r="Q56" s="479">
        <v>0</v>
      </c>
      <c r="R56" s="479">
        <v>0</v>
      </c>
      <c r="S56" s="479">
        <v>0</v>
      </c>
      <c r="T56" s="479">
        <v>0</v>
      </c>
      <c r="U56" s="479">
        <v>0</v>
      </c>
      <c r="V56" s="479">
        <v>0</v>
      </c>
      <c r="W56" s="479">
        <v>0</v>
      </c>
      <c r="X56" s="479">
        <v>0</v>
      </c>
      <c r="Y56" s="479">
        <v>0</v>
      </c>
      <c r="Z56" s="480">
        <v>0</v>
      </c>
      <c r="AA56" s="480">
        <v>0</v>
      </c>
      <c r="AB56" s="480">
        <v>0</v>
      </c>
      <c r="AC56" s="481">
        <v>0</v>
      </c>
      <c r="AD56" s="55">
        <v>0</v>
      </c>
      <c r="AE56" s="55">
        <v>0</v>
      </c>
      <c r="AF56" s="55">
        <v>0</v>
      </c>
      <c r="AG56" s="55">
        <v>0</v>
      </c>
      <c r="AH56" s="55">
        <v>0</v>
      </c>
      <c r="AI56" s="55">
        <v>0</v>
      </c>
      <c r="AJ56" s="55">
        <v>0</v>
      </c>
      <c r="AK56" s="55">
        <v>0</v>
      </c>
      <c r="AL56" s="55">
        <v>0</v>
      </c>
      <c r="AM56" s="55">
        <v>0</v>
      </c>
      <c r="AN56" s="55">
        <v>0</v>
      </c>
      <c r="AO56" s="55">
        <v>0</v>
      </c>
      <c r="AP56" s="484">
        <v>0</v>
      </c>
      <c r="AQ56" s="55">
        <v>0</v>
      </c>
      <c r="AR56" s="55">
        <v>0</v>
      </c>
      <c r="AS56" s="55">
        <v>0</v>
      </c>
      <c r="AT56" s="55">
        <v>0</v>
      </c>
      <c r="AU56" s="55">
        <v>0</v>
      </c>
      <c r="AV56" s="55">
        <v>0</v>
      </c>
      <c r="AW56" s="55">
        <v>0</v>
      </c>
      <c r="AX56" s="55">
        <v>0</v>
      </c>
      <c r="AY56" s="55">
        <v>0</v>
      </c>
      <c r="AZ56" s="55">
        <v>0</v>
      </c>
      <c r="BA56" s="55">
        <v>0</v>
      </c>
      <c r="BB56" s="484">
        <v>0</v>
      </c>
      <c r="BC56" s="55">
        <v>0</v>
      </c>
      <c r="BD56" s="55">
        <v>0</v>
      </c>
      <c r="BE56" s="55">
        <v>0</v>
      </c>
      <c r="BF56" s="55">
        <v>0</v>
      </c>
      <c r="BG56" s="55">
        <v>0</v>
      </c>
      <c r="BH56" s="55">
        <v>0</v>
      </c>
      <c r="BI56" s="55">
        <v>0</v>
      </c>
      <c r="BJ56" s="55">
        <v>0</v>
      </c>
      <c r="BK56" s="55">
        <v>0</v>
      </c>
      <c r="BL56" s="55">
        <v>0</v>
      </c>
      <c r="BM56" s="55">
        <v>0</v>
      </c>
      <c r="BN56" s="472">
        <f t="shared" si="13"/>
        <v>0</v>
      </c>
      <c r="BO56" s="55">
        <v>0</v>
      </c>
      <c r="BP56" s="55">
        <v>0</v>
      </c>
      <c r="BQ56" s="55">
        <v>0</v>
      </c>
      <c r="BR56" s="55">
        <v>0</v>
      </c>
      <c r="BS56" s="55">
        <v>0</v>
      </c>
      <c r="BT56" s="55">
        <v>0</v>
      </c>
      <c r="BU56" s="55">
        <v>0</v>
      </c>
      <c r="BV56" s="55">
        <v>0</v>
      </c>
      <c r="BW56" s="55">
        <v>0</v>
      </c>
      <c r="BX56" s="55">
        <v>0</v>
      </c>
      <c r="BY56" s="55">
        <v>0</v>
      </c>
      <c r="BZ56" s="55">
        <v>0</v>
      </c>
      <c r="CA56" s="472">
        <f t="shared" si="15"/>
        <v>0</v>
      </c>
      <c r="CB56" s="484">
        <v>0</v>
      </c>
      <c r="CC56" s="55">
        <v>0</v>
      </c>
      <c r="CD56" s="55">
        <v>0</v>
      </c>
      <c r="CE56" s="55">
        <v>0</v>
      </c>
      <c r="CF56" s="55">
        <v>0</v>
      </c>
      <c r="CG56" s="55">
        <v>0</v>
      </c>
      <c r="CH56" s="55">
        <f>216795.48/1000000</f>
        <v>0.21679548000000001</v>
      </c>
      <c r="CI56" s="55">
        <v>0</v>
      </c>
      <c r="CJ56" s="55">
        <v>0.26106149000000001</v>
      </c>
      <c r="CK56" s="55">
        <v>0.25834572</v>
      </c>
      <c r="CL56" s="55">
        <v>0</v>
      </c>
      <c r="CM56" s="159">
        <v>3.0064979999999998E-2</v>
      </c>
      <c r="CN56" s="472">
        <f t="shared" si="16"/>
        <v>0.76626767000000007</v>
      </c>
      <c r="CO56" s="55">
        <v>0</v>
      </c>
      <c r="CP56" s="55">
        <v>0.27495946999999998</v>
      </c>
      <c r="CQ56" s="55">
        <v>0</v>
      </c>
      <c r="CR56" s="55">
        <v>0</v>
      </c>
      <c r="CS56" s="55">
        <v>1.0911819999999999E-2</v>
      </c>
      <c r="CT56" s="55">
        <v>0</v>
      </c>
      <c r="CU56" s="55">
        <v>0</v>
      </c>
      <c r="CV56" s="55">
        <v>0.40361153000000005</v>
      </c>
      <c r="CW56" s="55">
        <v>4.8056149999999999E-2</v>
      </c>
      <c r="CX56" s="55">
        <v>5.7071129999999998E-2</v>
      </c>
      <c r="CY56" s="55">
        <v>3.4300000000000002E-6</v>
      </c>
      <c r="CZ56" s="55">
        <v>0</v>
      </c>
      <c r="DA56" s="472">
        <f t="shared" si="17"/>
        <v>0.79461353000000001</v>
      </c>
      <c r="DB56" s="484">
        <v>0</v>
      </c>
      <c r="DC56" s="55">
        <v>0</v>
      </c>
      <c r="DD56" s="55">
        <v>0</v>
      </c>
      <c r="DE56" s="568">
        <f t="shared" si="8"/>
        <v>0</v>
      </c>
      <c r="DF56" s="485">
        <f t="shared" si="9"/>
        <v>0.27495946999999998</v>
      </c>
      <c r="DG56" s="474">
        <f t="shared" si="10"/>
        <v>0</v>
      </c>
      <c r="DH56" s="481"/>
      <c r="DN56" s="231"/>
      <c r="DO56" s="231"/>
      <c r="DP56" s="231"/>
      <c r="DQ56" s="231"/>
      <c r="DR56" s="231"/>
      <c r="DS56" s="231"/>
      <c r="DT56" s="231"/>
      <c r="DU56" s="231"/>
      <c r="DV56" s="231"/>
      <c r="DW56" s="231"/>
      <c r="DX56" s="231"/>
      <c r="DY56" s="231"/>
      <c r="DZ56" s="231"/>
      <c r="EA56" s="231"/>
      <c r="EB56" s="231"/>
      <c r="EC56" s="231"/>
      <c r="ED56" s="231"/>
      <c r="EE56" s="231"/>
    </row>
    <row r="57" spans="1:135" ht="20.100000000000001" customHeight="1" x14ac:dyDescent="0.25">
      <c r="A57" s="536"/>
      <c r="B57" s="463" t="s">
        <v>86</v>
      </c>
      <c r="C57" s="464" t="s">
        <v>87</v>
      </c>
      <c r="D57" s="479">
        <v>0</v>
      </c>
      <c r="E57" s="479">
        <v>0</v>
      </c>
      <c r="F57" s="479">
        <v>0</v>
      </c>
      <c r="G57" s="479">
        <v>0</v>
      </c>
      <c r="H57" s="479">
        <v>9.9999999999999995E-7</v>
      </c>
      <c r="I57" s="479">
        <v>0</v>
      </c>
      <c r="J57" s="479">
        <v>0</v>
      </c>
      <c r="K57" s="479">
        <v>0</v>
      </c>
      <c r="L57" s="479">
        <v>0</v>
      </c>
      <c r="M57" s="480">
        <v>0</v>
      </c>
      <c r="N57" s="480">
        <v>0</v>
      </c>
      <c r="O57" s="480">
        <v>0</v>
      </c>
      <c r="P57" s="481">
        <v>0</v>
      </c>
      <c r="Q57" s="479">
        <v>0</v>
      </c>
      <c r="R57" s="479">
        <v>0</v>
      </c>
      <c r="S57" s="479">
        <v>0</v>
      </c>
      <c r="T57" s="479">
        <v>0</v>
      </c>
      <c r="U57" s="479">
        <v>9.9999999999999995E-7</v>
      </c>
      <c r="V57" s="479">
        <v>0</v>
      </c>
      <c r="W57" s="479">
        <v>0</v>
      </c>
      <c r="X57" s="479">
        <v>0</v>
      </c>
      <c r="Y57" s="479">
        <v>0</v>
      </c>
      <c r="Z57" s="480">
        <v>0</v>
      </c>
      <c r="AA57" s="480">
        <v>0</v>
      </c>
      <c r="AB57" s="480">
        <v>0</v>
      </c>
      <c r="AC57" s="481">
        <v>0</v>
      </c>
      <c r="AD57" s="55">
        <v>0</v>
      </c>
      <c r="AE57" s="55">
        <v>0</v>
      </c>
      <c r="AF57" s="55">
        <v>0</v>
      </c>
      <c r="AG57" s="55">
        <v>10.40560022</v>
      </c>
      <c r="AH57" s="55">
        <v>15.458109589999999</v>
      </c>
      <c r="AI57" s="55">
        <v>0</v>
      </c>
      <c r="AJ57" s="55">
        <v>0</v>
      </c>
      <c r="AK57" s="55">
        <v>0</v>
      </c>
      <c r="AL57" s="55">
        <v>0</v>
      </c>
      <c r="AM57" s="55">
        <v>0</v>
      </c>
      <c r="AN57" s="55">
        <v>0</v>
      </c>
      <c r="AO57" s="55">
        <v>0</v>
      </c>
      <c r="AP57" s="484">
        <v>0</v>
      </c>
      <c r="AQ57" s="55">
        <v>0</v>
      </c>
      <c r="AR57" s="55">
        <v>0</v>
      </c>
      <c r="AS57" s="55">
        <v>0</v>
      </c>
      <c r="AT57" s="55">
        <v>0</v>
      </c>
      <c r="AU57" s="55">
        <v>0</v>
      </c>
      <c r="AV57" s="55">
        <v>0</v>
      </c>
      <c r="AW57" s="55">
        <v>12.558</v>
      </c>
      <c r="AX57" s="55">
        <v>9.7672399999999993</v>
      </c>
      <c r="AY57" s="55">
        <v>6.5339999999999998</v>
      </c>
      <c r="AZ57" s="55">
        <v>4.71</v>
      </c>
      <c r="BA57" s="55">
        <v>14.170030000000001</v>
      </c>
      <c r="BB57" s="484">
        <v>16.757999999999999</v>
      </c>
      <c r="BC57" s="55">
        <v>7.9180000000000001</v>
      </c>
      <c r="BD57" s="55">
        <v>6.5055500000000004</v>
      </c>
      <c r="BE57" s="55">
        <v>6.266</v>
      </c>
      <c r="BF57" s="55">
        <v>5.3570500000000001</v>
      </c>
      <c r="BG57" s="55">
        <v>7.516</v>
      </c>
      <c r="BH57" s="55">
        <v>10.430999999999999</v>
      </c>
      <c r="BI57" s="55">
        <v>6.6929999999999996</v>
      </c>
      <c r="BJ57" s="55">
        <v>7.2569299999999997</v>
      </c>
      <c r="BK57" s="55">
        <v>4.6710000000000003</v>
      </c>
      <c r="BL57" s="55">
        <v>2.7440000000000002</v>
      </c>
      <c r="BM57" s="55">
        <v>2.2109999999999999</v>
      </c>
      <c r="BN57" s="472">
        <f t="shared" si="13"/>
        <v>84.327529999999996</v>
      </c>
      <c r="BO57" s="55">
        <v>3.1219999999999999</v>
      </c>
      <c r="BP57" s="55">
        <v>2.5954999999999999</v>
      </c>
      <c r="BQ57" s="55">
        <v>1.7664500000000001</v>
      </c>
      <c r="BR57" s="55">
        <v>1.19</v>
      </c>
      <c r="BS57" s="55">
        <v>0.59928000000000003</v>
      </c>
      <c r="BT57" s="55">
        <v>0.375</v>
      </c>
      <c r="BU57" s="55">
        <v>0.83199999999999996</v>
      </c>
      <c r="BV57" s="55">
        <v>0.78200000000000003</v>
      </c>
      <c r="BW57" s="55">
        <v>0.78300000000000003</v>
      </c>
      <c r="BX57" s="55">
        <v>0.78400000000000003</v>
      </c>
      <c r="BY57" s="55">
        <v>0.217</v>
      </c>
      <c r="BZ57" s="55">
        <v>0.52500000000000002</v>
      </c>
      <c r="CA57" s="472">
        <f t="shared" si="15"/>
        <v>13.571230000000002</v>
      </c>
      <c r="CB57" s="484">
        <v>0.433</v>
      </c>
      <c r="CC57" s="55">
        <v>0.33910000000000001</v>
      </c>
      <c r="CD57" s="55">
        <v>0.55349999999999999</v>
      </c>
      <c r="CE57" s="55">
        <v>0.76</v>
      </c>
      <c r="CF57" s="55">
        <v>0.36255995999999996</v>
      </c>
      <c r="CG57" s="55">
        <v>1.0009999999999999</v>
      </c>
      <c r="CH57" s="55">
        <v>1.016</v>
      </c>
      <c r="CI57" s="55">
        <v>2.4260000000000002</v>
      </c>
      <c r="CJ57" s="55">
        <v>3.306</v>
      </c>
      <c r="CK57" s="55">
        <v>1.871</v>
      </c>
      <c r="CL57" s="55">
        <v>1.1180000000000001</v>
      </c>
      <c r="CM57" s="159">
        <v>0.159</v>
      </c>
      <c r="CN57" s="472">
        <f t="shared" si="16"/>
        <v>13.345159960000002</v>
      </c>
      <c r="CO57" s="55">
        <v>0.27400000000000002</v>
      </c>
      <c r="CP57" s="55">
        <v>0.61699999999999999</v>
      </c>
      <c r="CQ57" s="55">
        <v>1.1779999999999999</v>
      </c>
      <c r="CR57" s="55">
        <v>0.65610972999999995</v>
      </c>
      <c r="CS57" s="55">
        <v>0.99450000000000005</v>
      </c>
      <c r="CT57" s="55">
        <v>0.68200000000000005</v>
      </c>
      <c r="CU57" s="55">
        <v>1.117</v>
      </c>
      <c r="CV57" s="55">
        <v>2.5539999999999998</v>
      </c>
      <c r="CW57" s="55">
        <v>2.9049999999999998</v>
      </c>
      <c r="CX57" s="55">
        <v>1.5660000000000001</v>
      </c>
      <c r="CY57" s="55">
        <v>0.38800000000000001</v>
      </c>
      <c r="CZ57" s="55">
        <v>0.18</v>
      </c>
      <c r="DA57" s="472">
        <f t="shared" si="17"/>
        <v>13.11160973</v>
      </c>
      <c r="DB57" s="484">
        <v>0.48899999999999999</v>
      </c>
      <c r="DC57" s="55">
        <v>0.27100000000000002</v>
      </c>
      <c r="DD57" s="55">
        <v>1.387</v>
      </c>
      <c r="DE57" s="568">
        <f t="shared" si="8"/>
        <v>1.3256000000000001</v>
      </c>
      <c r="DF57" s="485">
        <f t="shared" si="9"/>
        <v>2.069</v>
      </c>
      <c r="DG57" s="474">
        <f t="shared" si="10"/>
        <v>2.1470000000000002</v>
      </c>
      <c r="DH57" s="481">
        <f t="shared" si="14"/>
        <v>3.7699371677138771</v>
      </c>
      <c r="DN57" s="231"/>
      <c r="DO57" s="231"/>
      <c r="DP57" s="231"/>
      <c r="DQ57" s="231"/>
      <c r="DR57" s="231"/>
      <c r="DS57" s="231"/>
      <c r="DT57" s="231"/>
      <c r="DU57" s="231"/>
      <c r="DV57" s="231"/>
      <c r="DW57" s="231"/>
      <c r="DX57" s="231"/>
      <c r="DY57" s="231"/>
      <c r="DZ57" s="231"/>
      <c r="EA57" s="231"/>
      <c r="EB57" s="231"/>
      <c r="EC57" s="231"/>
      <c r="ED57" s="231"/>
      <c r="EE57" s="231"/>
    </row>
    <row r="58" spans="1:135" ht="20.100000000000001" customHeight="1" thickBot="1" x14ac:dyDescent="0.3">
      <c r="A58" s="536"/>
      <c r="B58" s="463" t="s">
        <v>152</v>
      </c>
      <c r="C58" s="464" t="s">
        <v>157</v>
      </c>
      <c r="D58" s="479">
        <v>0</v>
      </c>
      <c r="E58" s="479">
        <v>0</v>
      </c>
      <c r="F58" s="479">
        <v>0</v>
      </c>
      <c r="G58" s="479">
        <v>0</v>
      </c>
      <c r="H58" s="479">
        <v>9.9999999999999995E-7</v>
      </c>
      <c r="I58" s="479">
        <v>0</v>
      </c>
      <c r="J58" s="479">
        <v>0</v>
      </c>
      <c r="K58" s="479">
        <v>0</v>
      </c>
      <c r="L58" s="479">
        <v>0</v>
      </c>
      <c r="M58" s="480">
        <v>0</v>
      </c>
      <c r="N58" s="480">
        <v>0</v>
      </c>
      <c r="O58" s="480">
        <v>0</v>
      </c>
      <c r="P58" s="481">
        <v>0</v>
      </c>
      <c r="Q58" s="479">
        <v>0</v>
      </c>
      <c r="R58" s="479">
        <v>0</v>
      </c>
      <c r="S58" s="479">
        <v>0</v>
      </c>
      <c r="T58" s="479">
        <v>0</v>
      </c>
      <c r="U58" s="479">
        <v>9.9999999999999995E-7</v>
      </c>
      <c r="V58" s="479">
        <v>0</v>
      </c>
      <c r="W58" s="479">
        <v>0</v>
      </c>
      <c r="X58" s="479">
        <v>0</v>
      </c>
      <c r="Y58" s="479">
        <v>0</v>
      </c>
      <c r="Z58" s="480">
        <v>0</v>
      </c>
      <c r="AA58" s="480">
        <v>0</v>
      </c>
      <c r="AB58" s="480">
        <v>0</v>
      </c>
      <c r="AC58" s="481">
        <v>0</v>
      </c>
      <c r="AD58" s="55">
        <v>0</v>
      </c>
      <c r="AE58" s="55">
        <v>0</v>
      </c>
      <c r="AF58" s="55">
        <v>0</v>
      </c>
      <c r="AG58" s="55">
        <v>10.40560022</v>
      </c>
      <c r="AH58" s="55">
        <v>15.458109589999999</v>
      </c>
      <c r="AI58" s="55">
        <v>0</v>
      </c>
      <c r="AJ58" s="55">
        <v>0</v>
      </c>
      <c r="AK58" s="55">
        <v>0</v>
      </c>
      <c r="AL58" s="55">
        <v>0</v>
      </c>
      <c r="AM58" s="55">
        <v>0</v>
      </c>
      <c r="AN58" s="55">
        <v>0</v>
      </c>
      <c r="AO58" s="55">
        <v>0</v>
      </c>
      <c r="AP58" s="484">
        <v>0</v>
      </c>
      <c r="AQ58" s="55">
        <v>0</v>
      </c>
      <c r="AR58" s="55">
        <v>0</v>
      </c>
      <c r="AS58" s="55">
        <v>0</v>
      </c>
      <c r="AT58" s="55">
        <v>0</v>
      </c>
      <c r="AU58" s="55">
        <v>0</v>
      </c>
      <c r="AV58" s="55">
        <v>0</v>
      </c>
      <c r="AW58" s="55">
        <v>0</v>
      </c>
      <c r="AX58" s="55">
        <v>0</v>
      </c>
      <c r="AY58" s="55">
        <v>0</v>
      </c>
      <c r="AZ58" s="55">
        <v>0</v>
      </c>
      <c r="BA58" s="55">
        <v>0</v>
      </c>
      <c r="BB58" s="484">
        <v>0</v>
      </c>
      <c r="BC58" s="55">
        <v>0</v>
      </c>
      <c r="BD58" s="55">
        <v>0</v>
      </c>
      <c r="BE58" s="55">
        <v>0</v>
      </c>
      <c r="BF58" s="55">
        <v>0</v>
      </c>
      <c r="BG58" s="55">
        <v>0</v>
      </c>
      <c r="BH58" s="55">
        <v>0</v>
      </c>
      <c r="BI58" s="55">
        <v>0</v>
      </c>
      <c r="BJ58" s="55">
        <v>0</v>
      </c>
      <c r="BK58" s="55">
        <v>0</v>
      </c>
      <c r="BL58" s="55">
        <v>0</v>
      </c>
      <c r="BM58" s="55">
        <v>0</v>
      </c>
      <c r="BN58" s="472">
        <f t="shared" si="13"/>
        <v>0</v>
      </c>
      <c r="BO58" s="55">
        <v>0</v>
      </c>
      <c r="BP58" s="55">
        <v>0</v>
      </c>
      <c r="BQ58" s="55">
        <v>0</v>
      </c>
      <c r="BR58" s="55">
        <v>0</v>
      </c>
      <c r="BS58" s="55">
        <v>0</v>
      </c>
      <c r="BT58" s="55">
        <v>0</v>
      </c>
      <c r="BU58" s="55">
        <v>0</v>
      </c>
      <c r="BV58" s="55">
        <v>0</v>
      </c>
      <c r="BW58" s="55">
        <v>0</v>
      </c>
      <c r="BX58" s="55">
        <v>0</v>
      </c>
      <c r="BY58" s="55">
        <v>0</v>
      </c>
      <c r="BZ58" s="55">
        <v>0.45314508000000003</v>
      </c>
      <c r="CA58" s="472">
        <f t="shared" si="15"/>
        <v>0.45314508000000003</v>
      </c>
      <c r="CB58" s="484">
        <v>0.17885816999999998</v>
      </c>
      <c r="CC58" s="55">
        <v>0.15600651000000001</v>
      </c>
      <c r="CD58" s="55">
        <v>0.22162144999999997</v>
      </c>
      <c r="CE58" s="55">
        <v>0.14514245000000001</v>
      </c>
      <c r="CF58" s="490">
        <v>9.4027979999999997E-2</v>
      </c>
      <c r="CG58" s="55">
        <v>0.17116213999999999</v>
      </c>
      <c r="CH58" s="55">
        <v>0.96377619999999986</v>
      </c>
      <c r="CI58" s="55">
        <v>0.16996040000000001</v>
      </c>
      <c r="CJ58" s="55">
        <v>0.14828888999999995</v>
      </c>
      <c r="CK58" s="55">
        <v>0.22782111999999996</v>
      </c>
      <c r="CL58" s="55">
        <v>0.19491111000000005</v>
      </c>
      <c r="CM58" s="159">
        <v>0.44530411999999986</v>
      </c>
      <c r="CN58" s="472">
        <f t="shared" si="16"/>
        <v>3.1168805399999995</v>
      </c>
      <c r="CO58" s="55">
        <v>0.21685721999999999</v>
      </c>
      <c r="CP58" s="55">
        <v>0.20882033999999991</v>
      </c>
      <c r="CQ58" s="55">
        <v>0.25203128000000002</v>
      </c>
      <c r="CR58" s="55">
        <v>0.32903795000000002</v>
      </c>
      <c r="CS58" s="55">
        <v>0.16898819000000004</v>
      </c>
      <c r="CT58" s="55">
        <v>0.26800272999999997</v>
      </c>
      <c r="CU58" s="55">
        <v>0.19461752000000004</v>
      </c>
      <c r="CV58" s="55">
        <v>0.46843628000000009</v>
      </c>
      <c r="CW58" s="55">
        <v>0.27690245000000002</v>
      </c>
      <c r="CX58" s="55">
        <v>0.38177160000000004</v>
      </c>
      <c r="CY58" s="55">
        <v>0.25540491999999998</v>
      </c>
      <c r="CZ58" s="55">
        <v>0.36662476999999982</v>
      </c>
      <c r="DA58" s="472">
        <f t="shared" si="17"/>
        <v>3.3874952500000006</v>
      </c>
      <c r="DB58" s="484">
        <v>0.35493989999999997</v>
      </c>
      <c r="DC58" s="55">
        <v>0.67219380000000017</v>
      </c>
      <c r="DD58" s="55">
        <v>0.4802730300000001</v>
      </c>
      <c r="DE58" s="568">
        <f t="shared" si="8"/>
        <v>0.55648613000000002</v>
      </c>
      <c r="DF58" s="485">
        <f t="shared" si="9"/>
        <v>0.67770883999999998</v>
      </c>
      <c r="DG58" s="474">
        <f t="shared" si="10"/>
        <v>1.5074067300000005</v>
      </c>
      <c r="DH58" s="481">
        <f t="shared" si="14"/>
        <v>122.42689500700634</v>
      </c>
      <c r="DN58" s="231"/>
      <c r="DO58" s="231"/>
      <c r="DP58" s="231"/>
      <c r="DQ58" s="231"/>
      <c r="DR58" s="231"/>
      <c r="DS58" s="231"/>
      <c r="DT58" s="231"/>
      <c r="DU58" s="231"/>
      <c r="DV58" s="231"/>
      <c r="DW58" s="231"/>
      <c r="DX58" s="231"/>
      <c r="DY58" s="231"/>
      <c r="DZ58" s="231"/>
      <c r="EA58" s="231"/>
      <c r="EB58" s="231"/>
      <c r="EC58" s="231"/>
      <c r="ED58" s="231"/>
      <c r="EE58" s="231"/>
    </row>
    <row r="59" spans="1:135" ht="20.100000000000001" customHeight="1" x14ac:dyDescent="0.3">
      <c r="A59" s="536"/>
      <c r="B59" s="491" t="s">
        <v>50</v>
      </c>
      <c r="C59" s="492"/>
      <c r="D59" s="493"/>
      <c r="E59" s="494"/>
      <c r="F59" s="494"/>
      <c r="G59" s="494"/>
      <c r="H59" s="494"/>
      <c r="I59" s="494"/>
      <c r="J59" s="494"/>
      <c r="K59" s="494"/>
      <c r="L59" s="494"/>
      <c r="M59" s="494"/>
      <c r="N59" s="494"/>
      <c r="O59" s="495"/>
      <c r="P59" s="496"/>
      <c r="Q59" s="497"/>
      <c r="R59" s="497"/>
      <c r="S59" s="497"/>
      <c r="T59" s="497"/>
      <c r="U59" s="497"/>
      <c r="V59" s="497"/>
      <c r="W59" s="497"/>
      <c r="X59" s="497"/>
      <c r="Y59" s="497"/>
      <c r="Z59" s="497"/>
      <c r="AA59" s="497"/>
      <c r="AB59" s="497"/>
      <c r="AC59" s="496"/>
      <c r="AD59" s="497"/>
      <c r="AE59" s="497"/>
      <c r="AF59" s="497"/>
      <c r="AG59" s="497"/>
      <c r="AH59" s="497"/>
      <c r="AI59" s="497"/>
      <c r="AJ59" s="497"/>
      <c r="AK59" s="497"/>
      <c r="AL59" s="497"/>
      <c r="AM59" s="497"/>
      <c r="AN59" s="497"/>
      <c r="AO59" s="497"/>
      <c r="AP59" s="498"/>
      <c r="AQ59" s="497"/>
      <c r="AR59" s="497"/>
      <c r="AS59" s="497"/>
      <c r="AT59" s="497"/>
      <c r="AU59" s="497"/>
      <c r="AV59" s="497"/>
      <c r="AW59" s="497"/>
      <c r="AX59" s="497"/>
      <c r="AY59" s="497"/>
      <c r="AZ59" s="497"/>
      <c r="BA59" s="497"/>
      <c r="BB59" s="498"/>
      <c r="BC59" s="497"/>
      <c r="BD59" s="497"/>
      <c r="BE59" s="497"/>
      <c r="BF59" s="497"/>
      <c r="BG59" s="497"/>
      <c r="BH59" s="497"/>
      <c r="BI59" s="497"/>
      <c r="BJ59" s="497"/>
      <c r="BK59" s="497"/>
      <c r="BL59" s="497"/>
      <c r="BM59" s="497"/>
      <c r="BN59" s="496"/>
      <c r="BO59" s="497"/>
      <c r="BP59" s="497"/>
      <c r="BQ59" s="497"/>
      <c r="BR59" s="497"/>
      <c r="BS59" s="497"/>
      <c r="BT59" s="497"/>
      <c r="BU59" s="497"/>
      <c r="BV59" s="497"/>
      <c r="BW59" s="497"/>
      <c r="BX59" s="497"/>
      <c r="BY59" s="497"/>
      <c r="BZ59" s="497"/>
      <c r="CA59" s="512"/>
      <c r="CB59" s="498"/>
      <c r="CC59" s="497"/>
      <c r="CD59" s="497"/>
      <c r="CE59" s="497"/>
      <c r="CF59" s="485"/>
      <c r="CG59" s="497"/>
      <c r="CH59" s="497"/>
      <c r="CI59" s="497"/>
      <c r="CJ59" s="497"/>
      <c r="CK59" s="497"/>
      <c r="CL59" s="497"/>
      <c r="CM59" s="499"/>
      <c r="CN59" s="496"/>
      <c r="CO59" s="497"/>
      <c r="CP59" s="497"/>
      <c r="CQ59" s="497"/>
      <c r="CR59" s="497"/>
      <c r="CS59" s="497"/>
      <c r="CT59" s="497"/>
      <c r="CU59" s="497"/>
      <c r="CV59" s="497"/>
      <c r="CW59" s="497"/>
      <c r="CX59" s="497"/>
      <c r="CY59" s="497"/>
      <c r="CZ59" s="497"/>
      <c r="DA59" s="512"/>
      <c r="DB59" s="498"/>
      <c r="DC59" s="497"/>
      <c r="DD59" s="497"/>
      <c r="DE59" s="498"/>
      <c r="DF59" s="497"/>
      <c r="DG59" s="499"/>
      <c r="DH59" s="496"/>
      <c r="DN59" s="231"/>
      <c r="DO59" s="231"/>
      <c r="DP59" s="231"/>
      <c r="DQ59" s="231"/>
      <c r="DR59" s="231"/>
      <c r="DS59" s="231"/>
      <c r="DT59" s="231"/>
      <c r="DU59" s="231"/>
      <c r="DV59" s="231"/>
      <c r="DW59" s="231"/>
      <c r="DX59" s="231"/>
      <c r="DY59" s="231"/>
      <c r="DZ59" s="231"/>
      <c r="EA59" s="231"/>
      <c r="EB59" s="231"/>
      <c r="EC59" s="231"/>
      <c r="ED59" s="231"/>
      <c r="EE59" s="231"/>
    </row>
    <row r="60" spans="1:135" ht="20.100000000000001" customHeight="1" thickBot="1" x14ac:dyDescent="0.3">
      <c r="A60" s="536"/>
      <c r="B60" s="631" t="s">
        <v>49</v>
      </c>
      <c r="C60" s="632"/>
      <c r="D60" s="500">
        <f t="shared" ref="D60:AI60" si="18">SUM(D61:D94)</f>
        <v>4689.9648305551009</v>
      </c>
      <c r="E60" s="500">
        <f t="shared" si="18"/>
        <v>4191.7096283394003</v>
      </c>
      <c r="F60" s="500">
        <f t="shared" si="18"/>
        <v>5015.6659201291004</v>
      </c>
      <c r="G60" s="500">
        <f t="shared" si="18"/>
        <v>4338.2436834597993</v>
      </c>
      <c r="H60" s="500">
        <f t="shared" si="18"/>
        <v>4565.3605952363996</v>
      </c>
      <c r="I60" s="500">
        <f t="shared" si="18"/>
        <v>4610.9462302283009</v>
      </c>
      <c r="J60" s="500">
        <f t="shared" si="18"/>
        <v>4278.6927981094996</v>
      </c>
      <c r="K60" s="500">
        <f t="shared" si="18"/>
        <v>4649.5456745374995</v>
      </c>
      <c r="L60" s="500">
        <f t="shared" si="18"/>
        <v>4667.7815647556999</v>
      </c>
      <c r="M60" s="500">
        <f t="shared" si="18"/>
        <v>5114.158870105699</v>
      </c>
      <c r="N60" s="500">
        <f t="shared" si="18"/>
        <v>5454.9750823728</v>
      </c>
      <c r="O60" s="500">
        <f t="shared" si="18"/>
        <v>5202.1439498443006</v>
      </c>
      <c r="P60" s="501">
        <f t="shared" si="18"/>
        <v>56779.188827673592</v>
      </c>
      <c r="Q60" s="500">
        <f t="shared" si="18"/>
        <v>3970.4921295812001</v>
      </c>
      <c r="R60" s="500">
        <f t="shared" si="18"/>
        <v>3909.6077136508002</v>
      </c>
      <c r="S60" s="500">
        <f t="shared" si="18"/>
        <v>4402.6514327174</v>
      </c>
      <c r="T60" s="500">
        <f t="shared" si="18"/>
        <v>5411.4253134959999</v>
      </c>
      <c r="U60" s="500">
        <f t="shared" si="18"/>
        <v>5686.0479325847</v>
      </c>
      <c r="V60" s="500">
        <f t="shared" si="18"/>
        <v>5569.5267775495986</v>
      </c>
      <c r="W60" s="500">
        <f t="shared" si="18"/>
        <v>5105.6146180993001</v>
      </c>
      <c r="X60" s="500">
        <f t="shared" si="18"/>
        <v>4495.0274201536995</v>
      </c>
      <c r="Y60" s="500">
        <f t="shared" si="18"/>
        <v>4458.7314604067997</v>
      </c>
      <c r="Z60" s="500">
        <f t="shared" si="18"/>
        <v>5266.4151206973002</v>
      </c>
      <c r="AA60" s="500">
        <f t="shared" si="18"/>
        <v>4752.8657592733998</v>
      </c>
      <c r="AB60" s="500">
        <f t="shared" si="18"/>
        <v>8643.8833650990018</v>
      </c>
      <c r="AC60" s="501">
        <f t="shared" si="18"/>
        <v>61672.289043309196</v>
      </c>
      <c r="AD60" s="500">
        <f t="shared" si="18"/>
        <v>3986.3241642464</v>
      </c>
      <c r="AE60" s="500">
        <f t="shared" si="18"/>
        <v>3726.8186503882994</v>
      </c>
      <c r="AF60" s="500">
        <f t="shared" si="18"/>
        <v>4613.3376842065991</v>
      </c>
      <c r="AG60" s="500">
        <f t="shared" si="18"/>
        <v>5052.1325917272998</v>
      </c>
      <c r="AH60" s="500">
        <f t="shared" si="18"/>
        <v>6951.1997780979</v>
      </c>
      <c r="AI60" s="500">
        <f t="shared" si="18"/>
        <v>5287.2290792411995</v>
      </c>
      <c r="AJ60" s="500">
        <f t="shared" ref="AJ60:BM60" si="19">SUM(AJ61:AJ94)</f>
        <v>6323.3429689190989</v>
      </c>
      <c r="AK60" s="500">
        <f t="shared" si="19"/>
        <v>5555.3401794089996</v>
      </c>
      <c r="AL60" s="500">
        <f t="shared" si="19"/>
        <v>5784.9731938956011</v>
      </c>
      <c r="AM60" s="500">
        <f t="shared" si="19"/>
        <v>5163.3652042572012</v>
      </c>
      <c r="AN60" s="500">
        <f t="shared" si="19"/>
        <v>4859.1265885191015</v>
      </c>
      <c r="AO60" s="500">
        <f t="shared" si="19"/>
        <v>6607.416919397001</v>
      </c>
      <c r="AP60" s="502">
        <f t="shared" si="19"/>
        <v>4618.2723134926</v>
      </c>
      <c r="AQ60" s="500">
        <f t="shared" si="19"/>
        <v>4635.9768907788002</v>
      </c>
      <c r="AR60" s="500">
        <f t="shared" si="19"/>
        <v>5454.7592298248001</v>
      </c>
      <c r="AS60" s="500">
        <f t="shared" si="19"/>
        <v>5057.6729702407993</v>
      </c>
      <c r="AT60" s="500">
        <f t="shared" si="19"/>
        <v>8553.3562804424</v>
      </c>
      <c r="AU60" s="500">
        <f t="shared" si="19"/>
        <v>5964.2855463198011</v>
      </c>
      <c r="AV60" s="500">
        <f t="shared" si="19"/>
        <v>5183.7172721292</v>
      </c>
      <c r="AW60" s="500">
        <f t="shared" si="19"/>
        <v>5586.3437490042015</v>
      </c>
      <c r="AX60" s="500">
        <f t="shared" si="19"/>
        <v>3771.7417385942008</v>
      </c>
      <c r="AY60" s="500">
        <f t="shared" si="19"/>
        <v>7214.0924920610005</v>
      </c>
      <c r="AZ60" s="500">
        <f t="shared" si="19"/>
        <v>5258.6544399046006</v>
      </c>
      <c r="BA60" s="500">
        <f t="shared" si="19"/>
        <v>5435.6325167088007</v>
      </c>
      <c r="BB60" s="502">
        <f t="shared" si="19"/>
        <v>6375.1665303746004</v>
      </c>
      <c r="BC60" s="500">
        <f t="shared" si="19"/>
        <v>6015.4791263112011</v>
      </c>
      <c r="BD60" s="500">
        <f t="shared" si="19"/>
        <v>6719.5524644752004</v>
      </c>
      <c r="BE60" s="500">
        <f t="shared" si="19"/>
        <v>6734.2817306561992</v>
      </c>
      <c r="BF60" s="500">
        <f t="shared" si="19"/>
        <v>7127.0025202348006</v>
      </c>
      <c r="BG60" s="500">
        <f t="shared" si="19"/>
        <v>9289.7074268459983</v>
      </c>
      <c r="BH60" s="500">
        <f t="shared" si="19"/>
        <v>7282.3463852356017</v>
      </c>
      <c r="BI60" s="500">
        <f t="shared" si="19"/>
        <v>9305.3161126478008</v>
      </c>
      <c r="BJ60" s="500">
        <f t="shared" si="19"/>
        <v>8168.5052450652011</v>
      </c>
      <c r="BK60" s="500">
        <f t="shared" si="19"/>
        <v>7926.6117710556009</v>
      </c>
      <c r="BL60" s="500">
        <f t="shared" si="19"/>
        <v>7115.4513615079986</v>
      </c>
      <c r="BM60" s="500">
        <f t="shared" si="19"/>
        <v>7759.1435510413985</v>
      </c>
      <c r="BN60" s="501">
        <f t="shared" ref="BN60:BN84" si="20">SUM(BB60:BM60)</f>
        <v>89818.564225451599</v>
      </c>
      <c r="BO60" s="500">
        <f t="shared" ref="BO60:CF60" si="21">SUM(BO61:BO94)</f>
        <v>7585.4170124348002</v>
      </c>
      <c r="BP60" s="500">
        <f t="shared" si="21"/>
        <v>7372.1536647331995</v>
      </c>
      <c r="BQ60" s="500">
        <f t="shared" si="21"/>
        <v>8056.6277987748017</v>
      </c>
      <c r="BR60" s="500">
        <f t="shared" si="21"/>
        <v>8769.8405524964001</v>
      </c>
      <c r="BS60" s="500">
        <f t="shared" si="21"/>
        <v>10270.979978268801</v>
      </c>
      <c r="BT60" s="500">
        <f t="shared" si="21"/>
        <v>8232.4818560725998</v>
      </c>
      <c r="BU60" s="500">
        <f t="shared" si="21"/>
        <v>7644.6221167595995</v>
      </c>
      <c r="BV60" s="500">
        <f t="shared" si="21"/>
        <v>8439.6501898457991</v>
      </c>
      <c r="BW60" s="500">
        <f t="shared" si="21"/>
        <v>6862.4534512855989</v>
      </c>
      <c r="BX60" s="500">
        <f t="shared" si="21"/>
        <v>7075.8298657130008</v>
      </c>
      <c r="BY60" s="500">
        <f t="shared" si="21"/>
        <v>4829.3637549036011</v>
      </c>
      <c r="BZ60" s="500">
        <f t="shared" si="21"/>
        <v>6507.3477857933995</v>
      </c>
      <c r="CA60" s="501">
        <f t="shared" si="15"/>
        <v>91646.76802708162</v>
      </c>
      <c r="CB60" s="502">
        <f t="shared" si="21"/>
        <v>5571.6336878048014</v>
      </c>
      <c r="CC60" s="500">
        <f t="shared" si="21"/>
        <v>4478.8057195518013</v>
      </c>
      <c r="CD60" s="500">
        <f t="shared" si="21"/>
        <v>4736.3417650191986</v>
      </c>
      <c r="CE60" s="500">
        <f t="shared" si="21"/>
        <v>5908.6052673634003</v>
      </c>
      <c r="CF60" s="500">
        <f t="shared" si="21"/>
        <v>4496.2998157112006</v>
      </c>
      <c r="CG60" s="500">
        <f t="shared" ref="CG60" si="22">SUM(CG61:CG94)</f>
        <v>5054.1233430226011</v>
      </c>
      <c r="CH60" s="500">
        <f t="shared" ref="CH60:DD60" si="23">SUM(CH61:CH94)</f>
        <v>3953.6048690754001</v>
      </c>
      <c r="CI60" s="500">
        <f t="shared" si="23"/>
        <v>4349.7098469565999</v>
      </c>
      <c r="CJ60" s="500">
        <f t="shared" si="23"/>
        <v>4113.7246347945993</v>
      </c>
      <c r="CK60" s="500">
        <f t="shared" si="23"/>
        <v>5437.5189603882</v>
      </c>
      <c r="CL60" s="500">
        <f t="shared" si="23"/>
        <v>3793.1612220389998</v>
      </c>
      <c r="CM60" s="503">
        <f t="shared" si="23"/>
        <v>8808.459308026002</v>
      </c>
      <c r="CN60" s="501">
        <f>SUM(CB60:CM60)</f>
        <v>60701.988439752808</v>
      </c>
      <c r="CO60" s="500">
        <f t="shared" si="23"/>
        <v>4851.9121651937985</v>
      </c>
      <c r="CP60" s="500">
        <f t="shared" si="23"/>
        <v>4787.3884944312022</v>
      </c>
      <c r="CQ60" s="500">
        <f t="shared" si="23"/>
        <v>8016.0579127131996</v>
      </c>
      <c r="CR60" s="500">
        <f t="shared" si="23"/>
        <v>8888.0407679685995</v>
      </c>
      <c r="CS60" s="500">
        <f t="shared" si="23"/>
        <v>7518.3576597723995</v>
      </c>
      <c r="CT60" s="500">
        <f t="shared" si="23"/>
        <v>6454.7380509318</v>
      </c>
      <c r="CU60" s="500">
        <f t="shared" si="23"/>
        <v>4955.5009089194</v>
      </c>
      <c r="CV60" s="500">
        <f t="shared" si="23"/>
        <v>5577.9716573083988</v>
      </c>
      <c r="CW60" s="500">
        <f t="shared" si="23"/>
        <v>5623.4346014321973</v>
      </c>
      <c r="CX60" s="500">
        <f t="shared" si="23"/>
        <v>5188.2527657254004</v>
      </c>
      <c r="CY60" s="500">
        <f t="shared" si="23"/>
        <v>6854.5148615804019</v>
      </c>
      <c r="CZ60" s="500">
        <f t="shared" si="23"/>
        <v>5314.4497950180003</v>
      </c>
      <c r="DA60" s="501">
        <f t="shared" si="17"/>
        <v>74030.619640994802</v>
      </c>
      <c r="DB60" s="502">
        <f t="shared" si="23"/>
        <v>4320.2583154303993</v>
      </c>
      <c r="DC60" s="500">
        <f t="shared" si="23"/>
        <v>4422.776820266</v>
      </c>
      <c r="DD60" s="500">
        <f t="shared" si="23"/>
        <v>6374.928054685397</v>
      </c>
      <c r="DE60" s="502">
        <f t="shared" ref="DE60:DE94" si="24">SUM($CB60:$CD60)</f>
        <v>14786.781172375802</v>
      </c>
      <c r="DF60" s="500">
        <f t="shared" ref="DF60:DF94" si="25">SUM($CO60:$CQ60)</f>
        <v>17655.358572338202</v>
      </c>
      <c r="DG60" s="503">
        <f t="shared" ref="DG60:DG94" si="26">SUM($DB60:$DD60)</f>
        <v>15117.963190381795</v>
      </c>
      <c r="DH60" s="501">
        <f t="shared" si="14"/>
        <v>-14.371814492240953</v>
      </c>
      <c r="DN60" s="231"/>
      <c r="DO60" s="231"/>
      <c r="DP60" s="231"/>
      <c r="DQ60" s="231"/>
      <c r="DR60" s="231"/>
      <c r="DS60" s="231"/>
      <c r="DT60" s="231"/>
      <c r="DU60" s="231"/>
      <c r="DV60" s="231"/>
      <c r="DW60" s="231"/>
      <c r="DX60" s="231"/>
      <c r="DY60" s="231"/>
      <c r="DZ60" s="231"/>
      <c r="EA60" s="231"/>
      <c r="EB60" s="231"/>
      <c r="EC60" s="231"/>
      <c r="ED60" s="231"/>
      <c r="EE60" s="231"/>
    </row>
    <row r="61" spans="1:135" ht="20.100000000000001" customHeight="1" x14ac:dyDescent="0.25">
      <c r="A61" s="536"/>
      <c r="B61" s="477" t="s">
        <v>8</v>
      </c>
      <c r="C61" s="478" t="s">
        <v>132</v>
      </c>
      <c r="D61" s="504">
        <v>1562.1593973027002</v>
      </c>
      <c r="E61" s="504">
        <v>1254.5744246305001</v>
      </c>
      <c r="F61" s="504">
        <v>1447.5499792345001</v>
      </c>
      <c r="G61" s="504">
        <v>1254.6055957251001</v>
      </c>
      <c r="H61" s="504">
        <v>1531.3823246091001</v>
      </c>
      <c r="I61" s="504">
        <v>1489.9658907456003</v>
      </c>
      <c r="J61" s="504">
        <v>1434.1184067905999</v>
      </c>
      <c r="K61" s="504">
        <v>1565.4125118848001</v>
      </c>
      <c r="L61" s="504">
        <v>2104.8474044560999</v>
      </c>
      <c r="M61" s="504">
        <v>2230.7098687052999</v>
      </c>
      <c r="N61" s="504">
        <v>2193.8315722890002</v>
      </c>
      <c r="O61" s="504">
        <v>2424.6737655455004</v>
      </c>
      <c r="P61" s="481">
        <v>20493.831141918799</v>
      </c>
      <c r="Q61" s="55">
        <v>1475.5306286831001</v>
      </c>
      <c r="R61" s="55">
        <v>1454.0854648343</v>
      </c>
      <c r="S61" s="55">
        <v>1500.7559655497998</v>
      </c>
      <c r="T61" s="55">
        <v>2303.9623607486997</v>
      </c>
      <c r="U61" s="55">
        <v>2440.6562358749993</v>
      </c>
      <c r="V61" s="55">
        <v>2497.0178931055998</v>
      </c>
      <c r="W61" s="55">
        <v>2481.5497622861999</v>
      </c>
      <c r="X61" s="55">
        <v>1886.6021877583</v>
      </c>
      <c r="Y61" s="55">
        <v>1774.9527844110999</v>
      </c>
      <c r="Z61" s="505">
        <v>1957.8628642259998</v>
      </c>
      <c r="AA61" s="505">
        <v>1476.6795085362996</v>
      </c>
      <c r="AB61" s="505">
        <v>2032.617411894</v>
      </c>
      <c r="AC61" s="481">
        <v>23282.273067908402</v>
      </c>
      <c r="AD61" s="482">
        <v>1281.8752035745999</v>
      </c>
      <c r="AE61" s="482">
        <v>1155.2978875926999</v>
      </c>
      <c r="AF61" s="482">
        <v>1636.688959518</v>
      </c>
      <c r="AG61" s="482">
        <v>1856.6713996547999</v>
      </c>
      <c r="AH61" s="482">
        <v>3104.7159931358997</v>
      </c>
      <c r="AI61" s="482">
        <v>1959.3058074217997</v>
      </c>
      <c r="AJ61" s="482">
        <v>1470.1450938312996</v>
      </c>
      <c r="AK61" s="482">
        <v>1278.7123556355002</v>
      </c>
      <c r="AL61" s="482">
        <v>1368.2354501886002</v>
      </c>
      <c r="AM61" s="506">
        <v>1120.5170219967001</v>
      </c>
      <c r="AN61" s="506">
        <v>1216.3792236471004</v>
      </c>
      <c r="AO61" s="506">
        <v>1965.7214208002003</v>
      </c>
      <c r="AP61" s="507">
        <v>1170.9978879101998</v>
      </c>
      <c r="AQ61" s="55">
        <v>1055.4933293982003</v>
      </c>
      <c r="AR61" s="55">
        <v>1215.8139018606</v>
      </c>
      <c r="AS61" s="55">
        <v>1353.6478003663999</v>
      </c>
      <c r="AT61" s="55">
        <v>2098.5828104387997</v>
      </c>
      <c r="AU61" s="55">
        <v>1596.0363989920002</v>
      </c>
      <c r="AV61" s="55">
        <v>844.2447791315999</v>
      </c>
      <c r="AW61" s="55">
        <v>1013.7604534050004</v>
      </c>
      <c r="AX61" s="55">
        <v>759.93506075899973</v>
      </c>
      <c r="AY61" s="55">
        <v>1474.1087518220002</v>
      </c>
      <c r="AZ61" s="55">
        <v>877.42578923999997</v>
      </c>
      <c r="BA61" s="55">
        <v>1000.5263678536002</v>
      </c>
      <c r="BB61" s="483">
        <v>1678.1043752144008</v>
      </c>
      <c r="BC61" s="55">
        <v>1339.4455129369996</v>
      </c>
      <c r="BD61" s="55">
        <v>979.89181054799985</v>
      </c>
      <c r="BE61" s="55">
        <v>1286.2205159257996</v>
      </c>
      <c r="BF61" s="55">
        <v>932.78745892639972</v>
      </c>
      <c r="BG61" s="55">
        <v>1380.5176661093999</v>
      </c>
      <c r="BH61" s="55">
        <v>1234.6345538814005</v>
      </c>
      <c r="BI61" s="55">
        <v>1898.1607772049999</v>
      </c>
      <c r="BJ61" s="55">
        <v>1151.6552876443998</v>
      </c>
      <c r="BK61" s="55">
        <v>1565.5510911908</v>
      </c>
      <c r="BL61" s="55">
        <v>997.22806832879996</v>
      </c>
      <c r="BM61" s="55">
        <v>1467.3159836635998</v>
      </c>
      <c r="BN61" s="472">
        <f t="shared" si="20"/>
        <v>15911.513101575001</v>
      </c>
      <c r="BO61" s="482">
        <v>2061.7677420843997</v>
      </c>
      <c r="BP61" s="482">
        <v>2097.8977621951999</v>
      </c>
      <c r="BQ61" s="482">
        <v>2539.2275475322003</v>
      </c>
      <c r="BR61" s="482">
        <v>2540.2341732305999</v>
      </c>
      <c r="BS61" s="482">
        <v>3108.7618545886003</v>
      </c>
      <c r="BT61" s="482">
        <v>2055.1778978709999</v>
      </c>
      <c r="BU61" s="482">
        <v>1486.9222298504005</v>
      </c>
      <c r="BV61" s="482">
        <v>1997.6336423525995</v>
      </c>
      <c r="BW61" s="482">
        <v>711.07254882999996</v>
      </c>
      <c r="BX61" s="55">
        <v>730.59</v>
      </c>
      <c r="BY61" s="55">
        <v>290.76</v>
      </c>
      <c r="BZ61" s="55">
        <v>370.44</v>
      </c>
      <c r="CA61" s="512">
        <f t="shared" si="15"/>
        <v>19990.485398534998</v>
      </c>
      <c r="CB61" s="484">
        <v>552.23</v>
      </c>
      <c r="CC61" s="55">
        <v>78.89</v>
      </c>
      <c r="CD61" s="55">
        <v>0</v>
      </c>
      <c r="CE61" s="55">
        <v>19.207999999999998</v>
      </c>
      <c r="CF61" s="55">
        <v>13.72</v>
      </c>
      <c r="CG61" s="55">
        <v>13.72</v>
      </c>
      <c r="CH61" s="55">
        <v>89.18</v>
      </c>
      <c r="CI61" s="55">
        <v>209.23</v>
      </c>
      <c r="CJ61" s="55">
        <v>54.88</v>
      </c>
      <c r="CK61" s="55">
        <v>251.762</v>
      </c>
      <c r="CL61" s="55">
        <v>96.04</v>
      </c>
      <c r="CM61" s="159">
        <v>513.12800000000004</v>
      </c>
      <c r="CN61" s="472">
        <f>SUM(CB61:CM61)</f>
        <v>1891.9880000000003</v>
      </c>
      <c r="CO61" s="55">
        <v>20.58</v>
      </c>
      <c r="CP61" s="55">
        <v>521.36</v>
      </c>
      <c r="CQ61" s="55">
        <v>661.99</v>
      </c>
      <c r="CR61" s="55">
        <v>351.90428000000003</v>
      </c>
      <c r="CS61" s="55">
        <v>517.90941999999995</v>
      </c>
      <c r="CT61" s="55">
        <v>415.03</v>
      </c>
      <c r="CU61" s="55">
        <v>380.73</v>
      </c>
      <c r="CV61" s="55">
        <v>663.70500000000004</v>
      </c>
      <c r="CW61" s="55">
        <v>627.69000000000005</v>
      </c>
      <c r="CX61" s="55">
        <v>658.56</v>
      </c>
      <c r="CY61" s="55">
        <v>610.54</v>
      </c>
      <c r="CZ61" s="55">
        <v>411.6</v>
      </c>
      <c r="DA61" s="472">
        <f t="shared" si="17"/>
        <v>5841.5986999999996</v>
      </c>
      <c r="DB61" s="484">
        <v>205.8</v>
      </c>
      <c r="DC61" s="55">
        <v>135.828</v>
      </c>
      <c r="DD61" s="55">
        <v>819.77</v>
      </c>
      <c r="DE61" s="568">
        <f t="shared" si="24"/>
        <v>631.12</v>
      </c>
      <c r="DF61" s="485">
        <f t="shared" si="25"/>
        <v>1203.93</v>
      </c>
      <c r="DG61" s="474">
        <f t="shared" si="26"/>
        <v>1161.3980000000001</v>
      </c>
      <c r="DH61" s="481">
        <f t="shared" si="14"/>
        <v>-3.5327635327635276</v>
      </c>
      <c r="DN61" s="231"/>
      <c r="DO61" s="231"/>
      <c r="DP61" s="231"/>
      <c r="DQ61" s="231"/>
      <c r="DR61" s="231"/>
      <c r="DS61" s="231"/>
      <c r="DT61" s="231"/>
      <c r="DU61" s="231"/>
      <c r="DV61" s="231"/>
      <c r="DW61" s="231"/>
      <c r="DX61" s="231"/>
      <c r="DY61" s="231"/>
      <c r="DZ61" s="231"/>
      <c r="EA61" s="231"/>
      <c r="EB61" s="231"/>
      <c r="EC61" s="231"/>
      <c r="ED61" s="231"/>
      <c r="EE61" s="231"/>
    </row>
    <row r="62" spans="1:135" ht="20.100000000000001" customHeight="1" x14ac:dyDescent="0.25">
      <c r="A62" s="536"/>
      <c r="B62" s="463" t="s">
        <v>9</v>
      </c>
      <c r="C62" s="464" t="s">
        <v>10</v>
      </c>
      <c r="D62" s="479">
        <v>131.48325667539996</v>
      </c>
      <c r="E62" s="479">
        <v>104.2165446753</v>
      </c>
      <c r="F62" s="479">
        <v>218.18679827009998</v>
      </c>
      <c r="G62" s="479">
        <v>181.93757174590002</v>
      </c>
      <c r="H62" s="479">
        <v>164.96112079869999</v>
      </c>
      <c r="I62" s="479">
        <v>95.616960696599989</v>
      </c>
      <c r="J62" s="479">
        <v>110.62603358509999</v>
      </c>
      <c r="K62" s="479">
        <v>65.502185279100004</v>
      </c>
      <c r="L62" s="479">
        <v>33.711037388099996</v>
      </c>
      <c r="M62" s="479">
        <v>34.237893484799997</v>
      </c>
      <c r="N62" s="479">
        <v>323.0249226663999</v>
      </c>
      <c r="O62" s="479">
        <v>92.637045440699978</v>
      </c>
      <c r="P62" s="481">
        <v>1556.1413707062</v>
      </c>
      <c r="Q62" s="55">
        <v>39.618683440200002</v>
      </c>
      <c r="R62" s="55">
        <v>91.493837401800008</v>
      </c>
      <c r="S62" s="55">
        <v>190.27121077440006</v>
      </c>
      <c r="T62" s="55">
        <v>86.255620817699977</v>
      </c>
      <c r="U62" s="55">
        <v>119.13066044449999</v>
      </c>
      <c r="V62" s="55">
        <v>104.45241721199999</v>
      </c>
      <c r="W62" s="55">
        <v>70.287291851500001</v>
      </c>
      <c r="X62" s="55">
        <v>62.701266941699998</v>
      </c>
      <c r="Y62" s="55">
        <v>82.403019950899989</v>
      </c>
      <c r="Z62" s="505">
        <v>262.55769037060003</v>
      </c>
      <c r="AA62" s="505">
        <v>123.09305794500001</v>
      </c>
      <c r="AB62" s="505">
        <v>137.76310351700002</v>
      </c>
      <c r="AC62" s="481">
        <v>1370.0278606673</v>
      </c>
      <c r="AD62" s="55">
        <v>100.39824001860002</v>
      </c>
      <c r="AE62" s="55">
        <v>108.23042395470002</v>
      </c>
      <c r="AF62" s="55">
        <v>90.644975914200003</v>
      </c>
      <c r="AG62" s="55">
        <v>64.164786937300008</v>
      </c>
      <c r="AH62" s="55">
        <v>102.21757599819999</v>
      </c>
      <c r="AI62" s="55">
        <v>121.2649001103</v>
      </c>
      <c r="AJ62" s="55">
        <v>544.56783102560019</v>
      </c>
      <c r="AK62" s="55">
        <v>89.538989122500013</v>
      </c>
      <c r="AL62" s="55">
        <v>229.51234678379998</v>
      </c>
      <c r="AM62" s="242">
        <v>126.9194796753</v>
      </c>
      <c r="AN62" s="242">
        <v>186.8250322591</v>
      </c>
      <c r="AO62" s="242">
        <v>157.45421174000003</v>
      </c>
      <c r="AP62" s="507">
        <v>59.867165462999999</v>
      </c>
      <c r="AQ62" s="55">
        <v>245.52839318559998</v>
      </c>
      <c r="AR62" s="55">
        <v>226.18580663980001</v>
      </c>
      <c r="AS62" s="55">
        <v>155.66472826100005</v>
      </c>
      <c r="AT62" s="55">
        <v>284.34489528339998</v>
      </c>
      <c r="AU62" s="55">
        <v>81.708595708600015</v>
      </c>
      <c r="AV62" s="55">
        <v>125.92879801039999</v>
      </c>
      <c r="AW62" s="55">
        <v>157.37515058300002</v>
      </c>
      <c r="AX62" s="55">
        <v>47.896061409000005</v>
      </c>
      <c r="AY62" s="55">
        <v>140.19598309780005</v>
      </c>
      <c r="AZ62" s="55">
        <v>57.66187646100002</v>
      </c>
      <c r="BA62" s="55">
        <v>96.480842396399993</v>
      </c>
      <c r="BB62" s="484">
        <v>90.242612010600013</v>
      </c>
      <c r="BC62" s="55">
        <v>395.22043315440004</v>
      </c>
      <c r="BD62" s="55">
        <v>414.13818545679999</v>
      </c>
      <c r="BE62" s="55">
        <v>192.810955638</v>
      </c>
      <c r="BF62" s="55">
        <v>371.54784499840002</v>
      </c>
      <c r="BG62" s="55">
        <v>403.84954949920007</v>
      </c>
      <c r="BH62" s="55">
        <v>273.63631900640002</v>
      </c>
      <c r="BI62" s="55">
        <v>371.37056819240001</v>
      </c>
      <c r="BJ62" s="55">
        <v>398.43949364240001</v>
      </c>
      <c r="BK62" s="55">
        <v>173.64024934200003</v>
      </c>
      <c r="BL62" s="55">
        <v>219.32608460699998</v>
      </c>
      <c r="BM62" s="55">
        <v>149.807631792</v>
      </c>
      <c r="BN62" s="472">
        <f t="shared" si="20"/>
        <v>3454.0299273395999</v>
      </c>
      <c r="BO62" s="55">
        <v>246.21485301139998</v>
      </c>
      <c r="BP62" s="55">
        <v>129.60131314199998</v>
      </c>
      <c r="BQ62" s="55">
        <v>179.7978633402</v>
      </c>
      <c r="BR62" s="55">
        <v>132.04830704100002</v>
      </c>
      <c r="BS62" s="55">
        <v>254.67848489020008</v>
      </c>
      <c r="BT62" s="55">
        <v>219.17365506399997</v>
      </c>
      <c r="BU62" s="55">
        <v>198.8625894276</v>
      </c>
      <c r="BV62" s="55">
        <v>184.83606336160005</v>
      </c>
      <c r="BW62" s="55">
        <v>218.62054650379994</v>
      </c>
      <c r="BX62" s="55">
        <v>217.72078794340001</v>
      </c>
      <c r="BY62" s="55">
        <v>174.99036743240012</v>
      </c>
      <c r="BZ62" s="55">
        <v>189.21403942139992</v>
      </c>
      <c r="CA62" s="472">
        <f t="shared" si="15"/>
        <v>2345.7588705789999</v>
      </c>
      <c r="CB62" s="484">
        <v>75.719996332400001</v>
      </c>
      <c r="CC62" s="55">
        <v>214.25759164879997</v>
      </c>
      <c r="CD62" s="55">
        <v>136.86613820599999</v>
      </c>
      <c r="CE62" s="55">
        <v>346.21909567979992</v>
      </c>
      <c r="CF62" s="55">
        <v>91.060549018599971</v>
      </c>
      <c r="CG62" s="55">
        <v>270.33006009799999</v>
      </c>
      <c r="CH62" s="55">
        <v>161.46975492899989</v>
      </c>
      <c r="CI62" s="55">
        <v>75.090127527799993</v>
      </c>
      <c r="CJ62" s="55">
        <v>104.25107892079998</v>
      </c>
      <c r="CK62" s="55">
        <v>137.51799495700001</v>
      </c>
      <c r="CL62" s="55">
        <v>84.423763608800044</v>
      </c>
      <c r="CM62" s="159">
        <v>271.64475248119999</v>
      </c>
      <c r="CN62" s="472">
        <f t="shared" ref="CN62:CN94" si="27">SUM(CB62:CM62)</f>
        <v>1968.8509034081997</v>
      </c>
      <c r="CO62" s="55">
        <v>262.04265318140006</v>
      </c>
      <c r="CP62" s="55">
        <v>71.54677954200001</v>
      </c>
      <c r="CQ62" s="55">
        <v>603.28535668520033</v>
      </c>
      <c r="CR62" s="55">
        <v>1005.1739689418001</v>
      </c>
      <c r="CS62" s="55">
        <v>403.40524012739991</v>
      </c>
      <c r="CT62" s="55">
        <v>296.47015444480002</v>
      </c>
      <c r="CU62" s="55">
        <v>120.30236636600002</v>
      </c>
      <c r="CV62" s="55">
        <v>118.76490357759998</v>
      </c>
      <c r="CW62" s="55">
        <v>106.20636016199998</v>
      </c>
      <c r="CX62" s="55">
        <v>149.4023043016</v>
      </c>
      <c r="CY62" s="55">
        <v>318.38622876199992</v>
      </c>
      <c r="CZ62" s="55">
        <v>129.33750587380001</v>
      </c>
      <c r="DA62" s="472">
        <f t="shared" si="17"/>
        <v>3584.3238219656</v>
      </c>
      <c r="DB62" s="484">
        <v>182.40914731059996</v>
      </c>
      <c r="DC62" s="55">
        <v>189.52189255440004</v>
      </c>
      <c r="DD62" s="55">
        <v>320.7187781042</v>
      </c>
      <c r="DE62" s="568">
        <f t="shared" si="24"/>
        <v>426.84372618719999</v>
      </c>
      <c r="DF62" s="485">
        <f t="shared" si="25"/>
        <v>936.87478940860046</v>
      </c>
      <c r="DG62" s="474">
        <f t="shared" si="26"/>
        <v>692.64981796920006</v>
      </c>
      <c r="DH62" s="481">
        <f t="shared" si="14"/>
        <v>-26.06804817467302</v>
      </c>
      <c r="DN62" s="231"/>
      <c r="DO62" s="231"/>
      <c r="DP62" s="231"/>
      <c r="DQ62" s="231"/>
      <c r="DR62" s="231"/>
      <c r="DS62" s="231"/>
      <c r="DT62" s="231"/>
      <c r="DU62" s="231"/>
      <c r="DV62" s="231"/>
      <c r="DW62" s="231"/>
      <c r="DX62" s="231"/>
      <c r="DY62" s="231"/>
      <c r="DZ62" s="231"/>
      <c r="EA62" s="231"/>
      <c r="EB62" s="231"/>
      <c r="EC62" s="231"/>
      <c r="ED62" s="231"/>
      <c r="EE62" s="231"/>
    </row>
    <row r="63" spans="1:135" ht="20.100000000000001" customHeight="1" x14ac:dyDescent="0.25">
      <c r="A63" s="536"/>
      <c r="B63" s="463" t="s">
        <v>11</v>
      </c>
      <c r="C63" s="464" t="s">
        <v>12</v>
      </c>
      <c r="D63" s="479">
        <v>131.48325667539999</v>
      </c>
      <c r="E63" s="479">
        <v>104.51186887249999</v>
      </c>
      <c r="F63" s="479">
        <v>218.18679827009998</v>
      </c>
      <c r="G63" s="479">
        <v>181.93757174589999</v>
      </c>
      <c r="H63" s="479">
        <v>165.16377076069998</v>
      </c>
      <c r="I63" s="479">
        <v>95.616960696600003</v>
      </c>
      <c r="J63" s="479">
        <v>110.62603358509999</v>
      </c>
      <c r="K63" s="479">
        <v>65.502185279100004</v>
      </c>
      <c r="L63" s="479">
        <v>33.711037388099996</v>
      </c>
      <c r="M63" s="479">
        <v>33.099936574199994</v>
      </c>
      <c r="N63" s="479">
        <v>323.0249226663999</v>
      </c>
      <c r="O63" s="479">
        <v>92.637045440699993</v>
      </c>
      <c r="P63" s="481">
        <v>1555.5013879547998</v>
      </c>
      <c r="Q63" s="55">
        <v>39.618683440200002</v>
      </c>
      <c r="R63" s="55">
        <v>91.493837401800008</v>
      </c>
      <c r="S63" s="55">
        <v>189.57408587200004</v>
      </c>
      <c r="T63" s="55">
        <v>86.255620817699992</v>
      </c>
      <c r="U63" s="55">
        <v>119.13066044449998</v>
      </c>
      <c r="V63" s="55">
        <v>104.45241721199999</v>
      </c>
      <c r="W63" s="55">
        <v>70.287291851500001</v>
      </c>
      <c r="X63" s="55">
        <v>62.701266941699998</v>
      </c>
      <c r="Y63" s="55">
        <v>82.403019950900003</v>
      </c>
      <c r="Z63" s="505">
        <v>262.55769037059997</v>
      </c>
      <c r="AA63" s="505">
        <v>123.093057945</v>
      </c>
      <c r="AB63" s="505">
        <v>137.76310351699999</v>
      </c>
      <c r="AC63" s="481">
        <v>1369.3307357648998</v>
      </c>
      <c r="AD63" s="55">
        <v>100.39824001860002</v>
      </c>
      <c r="AE63" s="55">
        <v>108.23042395469999</v>
      </c>
      <c r="AF63" s="55">
        <v>90.644975914199989</v>
      </c>
      <c r="AG63" s="55">
        <v>64.164786937299993</v>
      </c>
      <c r="AH63" s="55">
        <v>102.2175759982</v>
      </c>
      <c r="AI63" s="55">
        <v>121.2649001103</v>
      </c>
      <c r="AJ63" s="55">
        <v>544.56783102560007</v>
      </c>
      <c r="AK63" s="55">
        <v>89.538989122499999</v>
      </c>
      <c r="AL63" s="55">
        <v>229.51234678380001</v>
      </c>
      <c r="AM63" s="242">
        <v>126.91947967529998</v>
      </c>
      <c r="AN63" s="242">
        <v>186.82503225910003</v>
      </c>
      <c r="AO63" s="242">
        <v>157.45421174000003</v>
      </c>
      <c r="AP63" s="507">
        <v>59.522335077799994</v>
      </c>
      <c r="AQ63" s="55">
        <v>245.52839318560001</v>
      </c>
      <c r="AR63" s="55">
        <v>226.18580663979998</v>
      </c>
      <c r="AS63" s="55">
        <v>155.66472826099996</v>
      </c>
      <c r="AT63" s="55">
        <v>284.34489528339992</v>
      </c>
      <c r="AU63" s="55">
        <v>81.708595708600015</v>
      </c>
      <c r="AV63" s="55">
        <v>125.92879801040002</v>
      </c>
      <c r="AW63" s="55">
        <v>157.37515058300002</v>
      </c>
      <c r="AX63" s="55">
        <v>47.896061409000012</v>
      </c>
      <c r="AY63" s="55">
        <v>140.19598309780002</v>
      </c>
      <c r="AZ63" s="55">
        <v>57.661876460999999</v>
      </c>
      <c r="BA63" s="55">
        <v>96.480842396399979</v>
      </c>
      <c r="BB63" s="484">
        <v>89.542208823200014</v>
      </c>
      <c r="BC63" s="55">
        <v>395.22043315440004</v>
      </c>
      <c r="BD63" s="55">
        <v>414.13818545680004</v>
      </c>
      <c r="BE63" s="55">
        <v>192.810955638</v>
      </c>
      <c r="BF63" s="55">
        <v>371.54784499840002</v>
      </c>
      <c r="BG63" s="55">
        <v>402.44798838719993</v>
      </c>
      <c r="BH63" s="55">
        <v>273.63631900640002</v>
      </c>
      <c r="BI63" s="55">
        <v>371.37056819239996</v>
      </c>
      <c r="BJ63" s="55">
        <v>398.43949364240001</v>
      </c>
      <c r="BK63" s="55">
        <v>173.64024934200003</v>
      </c>
      <c r="BL63" s="55">
        <v>219.32608460699998</v>
      </c>
      <c r="BM63" s="55">
        <v>149.807631792</v>
      </c>
      <c r="BN63" s="472">
        <f t="shared" si="20"/>
        <v>3451.9279630402002</v>
      </c>
      <c r="BO63" s="55">
        <v>246.21485301139998</v>
      </c>
      <c r="BP63" s="55">
        <v>129.60131314199998</v>
      </c>
      <c r="BQ63" s="55">
        <v>180.27358177080004</v>
      </c>
      <c r="BR63" s="55">
        <v>152.66454396200004</v>
      </c>
      <c r="BS63" s="55">
        <v>254.6784848902</v>
      </c>
      <c r="BT63" s="55">
        <v>219.17365506400003</v>
      </c>
      <c r="BU63" s="55">
        <v>198.86258942759997</v>
      </c>
      <c r="BV63" s="55">
        <v>184.83606336160003</v>
      </c>
      <c r="BW63" s="55">
        <v>218.62054650380006</v>
      </c>
      <c r="BX63" s="55">
        <v>217.72078794339998</v>
      </c>
      <c r="BY63" s="55">
        <v>174.99036743240009</v>
      </c>
      <c r="BZ63" s="55">
        <v>189.21403942139997</v>
      </c>
      <c r="CA63" s="472">
        <f t="shared" si="15"/>
        <v>2366.8508259306</v>
      </c>
      <c r="CB63" s="484">
        <v>75.719996332400001</v>
      </c>
      <c r="CC63" s="55">
        <v>214.2575916488</v>
      </c>
      <c r="CD63" s="55">
        <v>136.86613820599999</v>
      </c>
      <c r="CE63" s="55">
        <v>346.21909567979992</v>
      </c>
      <c r="CF63" s="55">
        <v>91.060549018599971</v>
      </c>
      <c r="CG63" s="55">
        <v>270.33006009800005</v>
      </c>
      <c r="CH63" s="55">
        <v>161.469754929</v>
      </c>
      <c r="CI63" s="55">
        <v>75.090127527799993</v>
      </c>
      <c r="CJ63" s="55">
        <v>104.25107892080001</v>
      </c>
      <c r="CK63" s="55">
        <v>137.51799495699998</v>
      </c>
      <c r="CL63" s="55">
        <v>84.423763608799987</v>
      </c>
      <c r="CM63" s="159">
        <v>271.6447524812001</v>
      </c>
      <c r="CN63" s="472">
        <f t="shared" si="27"/>
        <v>1968.8509034081999</v>
      </c>
      <c r="CO63" s="55">
        <v>262.0426531814</v>
      </c>
      <c r="CP63" s="55">
        <v>67.577312023200008</v>
      </c>
      <c r="CQ63" s="55">
        <v>544.25157763619984</v>
      </c>
      <c r="CR63" s="55">
        <v>969.48251343300035</v>
      </c>
      <c r="CS63" s="55">
        <v>408.37709516799998</v>
      </c>
      <c r="CT63" s="55">
        <v>68.3341708154</v>
      </c>
      <c r="CU63" s="55">
        <v>44.734440935800009</v>
      </c>
      <c r="CV63" s="55">
        <v>113.41436460060001</v>
      </c>
      <c r="CW63" s="55">
        <v>106.206360162</v>
      </c>
      <c r="CX63" s="55">
        <v>149.40230430160003</v>
      </c>
      <c r="CY63" s="55">
        <v>318.38622876200003</v>
      </c>
      <c r="CZ63" s="55">
        <v>129.33750587379993</v>
      </c>
      <c r="DA63" s="472">
        <f t="shared" si="17"/>
        <v>3181.5465268929997</v>
      </c>
      <c r="DB63" s="484">
        <v>182.40914731059996</v>
      </c>
      <c r="DC63" s="55">
        <v>189.52189255440004</v>
      </c>
      <c r="DD63" s="55">
        <v>320.71877810420006</v>
      </c>
      <c r="DE63" s="568">
        <f t="shared" si="24"/>
        <v>426.84372618719999</v>
      </c>
      <c r="DF63" s="485">
        <f t="shared" si="25"/>
        <v>873.87154284079986</v>
      </c>
      <c r="DG63" s="474">
        <f t="shared" si="26"/>
        <v>692.64981796920006</v>
      </c>
      <c r="DH63" s="481">
        <f t="shared" si="14"/>
        <v>-20.737799091440877</v>
      </c>
      <c r="DN63" s="231"/>
      <c r="DO63" s="231"/>
      <c r="DP63" s="231"/>
      <c r="DQ63" s="231"/>
      <c r="DR63" s="231"/>
      <c r="DS63" s="231"/>
      <c r="DT63" s="231"/>
      <c r="DU63" s="231"/>
      <c r="DV63" s="231"/>
      <c r="DW63" s="231"/>
      <c r="DX63" s="231"/>
      <c r="DY63" s="231"/>
      <c r="DZ63" s="231"/>
      <c r="EA63" s="231"/>
      <c r="EB63" s="231"/>
      <c r="EC63" s="231"/>
      <c r="ED63" s="231"/>
      <c r="EE63" s="231"/>
    </row>
    <row r="64" spans="1:135" ht="20.100000000000001" customHeight="1" x14ac:dyDescent="0.25">
      <c r="A64" s="536"/>
      <c r="B64" s="463" t="s">
        <v>13</v>
      </c>
      <c r="C64" s="464" t="s">
        <v>134</v>
      </c>
      <c r="D64" s="479">
        <v>802.34933353999998</v>
      </c>
      <c r="E64" s="479">
        <v>784.36957032999987</v>
      </c>
      <c r="F64" s="479">
        <v>761.32610211999997</v>
      </c>
      <c r="G64" s="479">
        <v>483.02352314000001</v>
      </c>
      <c r="H64" s="479">
        <v>474.49642513999999</v>
      </c>
      <c r="I64" s="479">
        <v>491.21135638999999</v>
      </c>
      <c r="J64" s="479">
        <v>390.75022324999998</v>
      </c>
      <c r="K64" s="479">
        <v>485.81740581999998</v>
      </c>
      <c r="L64" s="479">
        <v>480.93361743000003</v>
      </c>
      <c r="M64" s="479">
        <v>474.61843499000003</v>
      </c>
      <c r="N64" s="479">
        <v>438.22923594999997</v>
      </c>
      <c r="O64" s="479">
        <v>402.87007745</v>
      </c>
      <c r="P64" s="481">
        <v>6469.9953055500009</v>
      </c>
      <c r="Q64" s="55">
        <v>457.81121396999998</v>
      </c>
      <c r="R64" s="55">
        <v>401.99079103999998</v>
      </c>
      <c r="S64" s="55">
        <v>393.54330438</v>
      </c>
      <c r="T64" s="55">
        <v>455.25604681999999</v>
      </c>
      <c r="U64" s="55">
        <v>520.27648639999995</v>
      </c>
      <c r="V64" s="55">
        <v>584.66080892999992</v>
      </c>
      <c r="W64" s="55">
        <v>520.58750173999999</v>
      </c>
      <c r="X64" s="55">
        <v>668.72184572000003</v>
      </c>
      <c r="Y64" s="55">
        <v>667.31517425999994</v>
      </c>
      <c r="Z64" s="505">
        <v>698.97708231999991</v>
      </c>
      <c r="AA64" s="505">
        <v>701.49953447999997</v>
      </c>
      <c r="AB64" s="505">
        <v>673.66919366000013</v>
      </c>
      <c r="AC64" s="481">
        <v>6744.3089837199996</v>
      </c>
      <c r="AD64" s="55">
        <v>678.93862462000004</v>
      </c>
      <c r="AE64" s="55">
        <v>651.22064760000001</v>
      </c>
      <c r="AF64" s="55">
        <v>619.25934389999998</v>
      </c>
      <c r="AG64" s="55">
        <v>605.26503075999995</v>
      </c>
      <c r="AH64" s="55">
        <v>687.29257531999997</v>
      </c>
      <c r="AI64" s="55">
        <v>734.32022608</v>
      </c>
      <c r="AJ64" s="55">
        <v>693.85830068999996</v>
      </c>
      <c r="AK64" s="55">
        <v>741.25013663999994</v>
      </c>
      <c r="AL64" s="55">
        <v>834.50882715</v>
      </c>
      <c r="AM64" s="242">
        <v>967.63110486000005</v>
      </c>
      <c r="AN64" s="242">
        <v>908.83274887999994</v>
      </c>
      <c r="AO64" s="242">
        <v>873.67655913999999</v>
      </c>
      <c r="AP64" s="507">
        <v>941.48215056000004</v>
      </c>
      <c r="AQ64" s="55">
        <v>906.85896223999998</v>
      </c>
      <c r="AR64" s="55">
        <v>874.8803450800001</v>
      </c>
      <c r="AS64" s="55">
        <v>1.0571260000000001E-2</v>
      </c>
      <c r="AT64" s="55">
        <v>1736.3690646399998</v>
      </c>
      <c r="AU64" s="55">
        <v>1044.54299698</v>
      </c>
      <c r="AV64" s="55">
        <v>970.40496700000006</v>
      </c>
      <c r="AW64" s="55">
        <v>1166.98188222</v>
      </c>
      <c r="AX64" s="55">
        <v>0</v>
      </c>
      <c r="AY64" s="55">
        <v>2120.7621537200002</v>
      </c>
      <c r="AZ64" s="55">
        <v>1085.9770608400001</v>
      </c>
      <c r="BA64" s="55">
        <v>1262.8919263800001</v>
      </c>
      <c r="BB64" s="484">
        <v>1272.9065522599999</v>
      </c>
      <c r="BC64" s="55">
        <v>1288.6253093</v>
      </c>
      <c r="BD64" s="55">
        <v>1276.97366104</v>
      </c>
      <c r="BE64" s="55">
        <v>1236.75877696</v>
      </c>
      <c r="BF64" s="55">
        <v>1190.12519668</v>
      </c>
      <c r="BG64" s="55">
        <v>1348.05281016</v>
      </c>
      <c r="BH64" s="55">
        <v>1200.3792708600001</v>
      </c>
      <c r="BI64" s="55">
        <v>1455.66689926</v>
      </c>
      <c r="BJ64" s="55">
        <v>1348.1669262600001</v>
      </c>
      <c r="BK64" s="55">
        <v>1311.9327698400002</v>
      </c>
      <c r="BL64" s="55">
        <v>1329.3956613</v>
      </c>
      <c r="BM64" s="55">
        <v>1283.6059227599999</v>
      </c>
      <c r="BN64" s="472">
        <f t="shared" si="20"/>
        <v>15542.589756680003</v>
      </c>
      <c r="BO64" s="55">
        <v>1343.0899706000002</v>
      </c>
      <c r="BP64" s="55">
        <v>1212.1113800599999</v>
      </c>
      <c r="BQ64" s="55">
        <v>1265.1536340800001</v>
      </c>
      <c r="BR64" s="55">
        <v>1350.0667140800001</v>
      </c>
      <c r="BS64" s="55">
        <v>1252.9066613</v>
      </c>
      <c r="BT64" s="55">
        <v>1311.70841354</v>
      </c>
      <c r="BU64" s="55">
        <v>1316.46081574</v>
      </c>
      <c r="BV64" s="55">
        <v>1298.0618498400001</v>
      </c>
      <c r="BW64" s="55">
        <v>0</v>
      </c>
      <c r="BX64" s="55">
        <v>0</v>
      </c>
      <c r="BY64" s="55">
        <v>0</v>
      </c>
      <c r="BZ64" s="55">
        <v>0</v>
      </c>
      <c r="CA64" s="472">
        <f t="shared" si="15"/>
        <v>10349.55943924</v>
      </c>
      <c r="CB64" s="484">
        <v>0</v>
      </c>
      <c r="CC64" s="55">
        <v>0</v>
      </c>
      <c r="CD64" s="55">
        <v>0</v>
      </c>
      <c r="CE64" s="55">
        <v>0</v>
      </c>
      <c r="CF64" s="55">
        <v>0</v>
      </c>
      <c r="CG64" s="55">
        <v>0</v>
      </c>
      <c r="CH64" s="55">
        <v>0</v>
      </c>
      <c r="CI64" s="55">
        <v>0</v>
      </c>
      <c r="CJ64" s="55">
        <v>0</v>
      </c>
      <c r="CK64" s="55">
        <v>0</v>
      </c>
      <c r="CL64" s="55">
        <v>0</v>
      </c>
      <c r="CM64" s="159">
        <v>0</v>
      </c>
      <c r="CN64" s="472">
        <f t="shared" si="27"/>
        <v>0</v>
      </c>
      <c r="CO64" s="55">
        <v>0</v>
      </c>
      <c r="CP64" s="55">
        <v>0</v>
      </c>
      <c r="CQ64" s="55">
        <v>0</v>
      </c>
      <c r="CR64" s="55">
        <v>0</v>
      </c>
      <c r="CS64" s="55">
        <v>0</v>
      </c>
      <c r="CT64" s="55">
        <v>0</v>
      </c>
      <c r="CU64" s="55">
        <v>0</v>
      </c>
      <c r="CV64" s="55">
        <v>0</v>
      </c>
      <c r="CW64" s="55">
        <v>0</v>
      </c>
      <c r="CX64" s="55">
        <v>0</v>
      </c>
      <c r="CY64" s="55">
        <v>0</v>
      </c>
      <c r="CZ64" s="55">
        <v>0</v>
      </c>
      <c r="DA64" s="472">
        <f t="shared" si="17"/>
        <v>0</v>
      </c>
      <c r="DB64" s="484">
        <v>0</v>
      </c>
      <c r="DC64" s="55">
        <v>0</v>
      </c>
      <c r="DD64" s="55">
        <v>0</v>
      </c>
      <c r="DE64" s="568">
        <f t="shared" si="24"/>
        <v>0</v>
      </c>
      <c r="DF64" s="485">
        <f t="shared" si="25"/>
        <v>0</v>
      </c>
      <c r="DG64" s="474">
        <f t="shared" si="26"/>
        <v>0</v>
      </c>
      <c r="DH64" s="481"/>
      <c r="DN64" s="231"/>
      <c r="DO64" s="231"/>
      <c r="DP64" s="231"/>
      <c r="DQ64" s="231"/>
      <c r="DR64" s="231"/>
      <c r="DS64" s="231"/>
      <c r="DT64" s="231"/>
      <c r="DU64" s="231"/>
      <c r="DV64" s="231"/>
      <c r="DW64" s="231"/>
      <c r="DX64" s="231"/>
      <c r="DY64" s="231"/>
      <c r="DZ64" s="231"/>
      <c r="EA64" s="231"/>
      <c r="EB64" s="231"/>
      <c r="EC64" s="231"/>
      <c r="ED64" s="231"/>
      <c r="EE64" s="231"/>
    </row>
    <row r="65" spans="1:135" ht="20.100000000000001" customHeight="1" x14ac:dyDescent="0.25">
      <c r="A65" s="536"/>
      <c r="B65" s="463" t="s">
        <v>14</v>
      </c>
      <c r="C65" s="464" t="s">
        <v>135</v>
      </c>
      <c r="D65" s="479">
        <v>0</v>
      </c>
      <c r="E65" s="479">
        <v>0</v>
      </c>
      <c r="F65" s="479">
        <v>0</v>
      </c>
      <c r="G65" s="479">
        <v>0</v>
      </c>
      <c r="H65" s="479">
        <v>0</v>
      </c>
      <c r="I65" s="479">
        <v>0</v>
      </c>
      <c r="J65" s="479">
        <v>0</v>
      </c>
      <c r="K65" s="479">
        <v>0</v>
      </c>
      <c r="L65" s="479">
        <v>0</v>
      </c>
      <c r="M65" s="479">
        <v>0</v>
      </c>
      <c r="N65" s="479">
        <v>0</v>
      </c>
      <c r="O65" s="479">
        <v>0</v>
      </c>
      <c r="P65" s="481">
        <v>0</v>
      </c>
      <c r="Q65" s="55">
        <v>0</v>
      </c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  <c r="X65" s="55">
        <v>0</v>
      </c>
      <c r="Y65" s="55">
        <v>0</v>
      </c>
      <c r="Z65" s="505">
        <v>0</v>
      </c>
      <c r="AA65" s="505">
        <v>0</v>
      </c>
      <c r="AB65" s="505">
        <v>0</v>
      </c>
      <c r="AC65" s="481">
        <v>0</v>
      </c>
      <c r="AD65" s="55">
        <v>0</v>
      </c>
      <c r="AE65" s="55">
        <v>0</v>
      </c>
      <c r="AF65" s="55">
        <v>0</v>
      </c>
      <c r="AG65" s="55">
        <v>0</v>
      </c>
      <c r="AH65" s="55">
        <v>0</v>
      </c>
      <c r="AI65" s="55">
        <v>0</v>
      </c>
      <c r="AJ65" s="55">
        <v>0</v>
      </c>
      <c r="AK65" s="55">
        <v>0</v>
      </c>
      <c r="AL65" s="55">
        <v>0</v>
      </c>
      <c r="AM65" s="55">
        <v>0</v>
      </c>
      <c r="AN65" s="55">
        <v>0</v>
      </c>
      <c r="AO65" s="55">
        <v>0</v>
      </c>
      <c r="AP65" s="507">
        <v>0</v>
      </c>
      <c r="AQ65" s="55">
        <v>0</v>
      </c>
      <c r="AR65" s="55">
        <v>0</v>
      </c>
      <c r="AS65" s="55">
        <v>0</v>
      </c>
      <c r="AT65" s="55">
        <v>0</v>
      </c>
      <c r="AU65" s="55">
        <v>0</v>
      </c>
      <c r="AV65" s="55">
        <v>0</v>
      </c>
      <c r="AW65" s="55">
        <v>0</v>
      </c>
      <c r="AX65" s="55">
        <v>0</v>
      </c>
      <c r="AY65" s="55">
        <v>0</v>
      </c>
      <c r="AZ65" s="55">
        <v>0</v>
      </c>
      <c r="BA65" s="55">
        <v>0</v>
      </c>
      <c r="BB65" s="484">
        <v>0</v>
      </c>
      <c r="BC65" s="55">
        <v>0</v>
      </c>
      <c r="BD65" s="55">
        <v>0</v>
      </c>
      <c r="BE65" s="55">
        <v>0</v>
      </c>
      <c r="BF65" s="55">
        <v>0</v>
      </c>
      <c r="BG65" s="55">
        <v>0</v>
      </c>
      <c r="BH65" s="55">
        <v>0</v>
      </c>
      <c r="BI65" s="55">
        <v>0</v>
      </c>
      <c r="BJ65" s="55">
        <v>0</v>
      </c>
      <c r="BK65" s="55">
        <v>0</v>
      </c>
      <c r="BL65" s="55">
        <v>0</v>
      </c>
      <c r="BM65" s="55">
        <v>0</v>
      </c>
      <c r="BN65" s="472">
        <f t="shared" si="20"/>
        <v>0</v>
      </c>
      <c r="BO65" s="55">
        <v>0</v>
      </c>
      <c r="BP65" s="55">
        <v>0</v>
      </c>
      <c r="BQ65" s="55">
        <v>0</v>
      </c>
      <c r="BR65" s="55">
        <v>0</v>
      </c>
      <c r="BS65" s="55">
        <v>0</v>
      </c>
      <c r="BT65" s="55">
        <v>0</v>
      </c>
      <c r="BU65" s="55">
        <v>0</v>
      </c>
      <c r="BV65" s="55">
        <v>0</v>
      </c>
      <c r="BW65" s="55">
        <v>0</v>
      </c>
      <c r="BX65" s="55">
        <v>0</v>
      </c>
      <c r="BY65" s="55">
        <v>0</v>
      </c>
      <c r="BZ65" s="55">
        <v>0</v>
      </c>
      <c r="CA65" s="472">
        <f t="shared" si="15"/>
        <v>0</v>
      </c>
      <c r="CB65" s="484">
        <v>0</v>
      </c>
      <c r="CC65" s="55">
        <v>0</v>
      </c>
      <c r="CD65" s="55">
        <v>0</v>
      </c>
      <c r="CE65" s="55">
        <v>0</v>
      </c>
      <c r="CF65" s="55">
        <v>0</v>
      </c>
      <c r="CG65" s="55">
        <v>0</v>
      </c>
      <c r="CH65" s="55">
        <v>0</v>
      </c>
      <c r="CI65" s="55">
        <v>0</v>
      </c>
      <c r="CJ65" s="55">
        <v>0</v>
      </c>
      <c r="CK65" s="55">
        <v>0</v>
      </c>
      <c r="CL65" s="55">
        <v>0</v>
      </c>
      <c r="CM65" s="159">
        <v>0</v>
      </c>
      <c r="CN65" s="472">
        <f t="shared" si="27"/>
        <v>0</v>
      </c>
      <c r="CO65" s="55">
        <v>0</v>
      </c>
      <c r="CP65" s="55">
        <v>0</v>
      </c>
      <c r="CQ65" s="55">
        <v>0</v>
      </c>
      <c r="CR65" s="55">
        <v>0</v>
      </c>
      <c r="CS65" s="55">
        <v>0</v>
      </c>
      <c r="CT65" s="55">
        <v>0</v>
      </c>
      <c r="CU65" s="55">
        <v>0</v>
      </c>
      <c r="CV65" s="55">
        <v>0</v>
      </c>
      <c r="CW65" s="55">
        <v>0</v>
      </c>
      <c r="CX65" s="55">
        <v>0</v>
      </c>
      <c r="CY65" s="55">
        <v>0</v>
      </c>
      <c r="CZ65" s="55">
        <v>0</v>
      </c>
      <c r="DA65" s="472">
        <f t="shared" si="17"/>
        <v>0</v>
      </c>
      <c r="DB65" s="484">
        <v>0</v>
      </c>
      <c r="DC65" s="55">
        <v>0</v>
      </c>
      <c r="DD65" s="55">
        <v>0</v>
      </c>
      <c r="DE65" s="568">
        <f t="shared" si="24"/>
        <v>0</v>
      </c>
      <c r="DF65" s="485">
        <f t="shared" si="25"/>
        <v>0</v>
      </c>
      <c r="DG65" s="474">
        <f t="shared" si="26"/>
        <v>0</v>
      </c>
      <c r="DH65" s="481"/>
      <c r="DN65" s="231"/>
      <c r="DO65" s="231"/>
      <c r="DP65" s="231"/>
      <c r="DQ65" s="231"/>
      <c r="DR65" s="231"/>
      <c r="DS65" s="231"/>
      <c r="DT65" s="231"/>
      <c r="DU65" s="231"/>
      <c r="DV65" s="231"/>
      <c r="DW65" s="231"/>
      <c r="DX65" s="231"/>
      <c r="DY65" s="231"/>
      <c r="DZ65" s="231"/>
      <c r="EA65" s="231"/>
      <c r="EB65" s="231"/>
      <c r="EC65" s="231"/>
      <c r="ED65" s="231"/>
      <c r="EE65" s="231"/>
    </row>
    <row r="66" spans="1:135" ht="20.100000000000001" customHeight="1" x14ac:dyDescent="0.25">
      <c r="A66" s="536"/>
      <c r="B66" s="463" t="s">
        <v>15</v>
      </c>
      <c r="C66" s="464" t="s">
        <v>16</v>
      </c>
      <c r="D66" s="479">
        <v>0</v>
      </c>
      <c r="E66" s="479">
        <v>0</v>
      </c>
      <c r="F66" s="479">
        <v>98.000000002500002</v>
      </c>
      <c r="G66" s="479">
        <v>1.42885</v>
      </c>
      <c r="H66" s="479">
        <v>11.500500000000001</v>
      </c>
      <c r="I66" s="479">
        <v>0</v>
      </c>
      <c r="J66" s="479">
        <v>0</v>
      </c>
      <c r="K66" s="479">
        <v>0</v>
      </c>
      <c r="L66" s="479">
        <v>0</v>
      </c>
      <c r="M66" s="479">
        <v>4.8789999999999996</v>
      </c>
      <c r="N66" s="479">
        <v>0</v>
      </c>
      <c r="O66" s="479">
        <v>0</v>
      </c>
      <c r="P66" s="481">
        <v>115.80835000250001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55">
        <v>0</v>
      </c>
      <c r="Z66" s="505">
        <v>0</v>
      </c>
      <c r="AA66" s="505">
        <v>216.45599999999999</v>
      </c>
      <c r="AB66" s="505">
        <v>2984.2065000695002</v>
      </c>
      <c r="AC66" s="481">
        <v>3200.6625000695003</v>
      </c>
      <c r="AD66" s="55">
        <v>31.23</v>
      </c>
      <c r="AE66" s="55">
        <v>34.61</v>
      </c>
      <c r="AF66" s="55">
        <v>34.500069000000003</v>
      </c>
      <c r="AG66" s="55">
        <v>60.976500000000001</v>
      </c>
      <c r="AH66" s="55">
        <v>301.09300000000002</v>
      </c>
      <c r="AI66" s="55">
        <v>75.562399999999997</v>
      </c>
      <c r="AJ66" s="55">
        <v>643.0915</v>
      </c>
      <c r="AK66" s="55">
        <v>886.77959999999996</v>
      </c>
      <c r="AL66" s="55">
        <v>496.01400000000001</v>
      </c>
      <c r="AM66" s="242">
        <v>85.875</v>
      </c>
      <c r="AN66" s="242">
        <v>6.86</v>
      </c>
      <c r="AO66" s="242">
        <v>0</v>
      </c>
      <c r="AP66" s="507">
        <v>0</v>
      </c>
      <c r="AQ66" s="55">
        <v>0</v>
      </c>
      <c r="AR66" s="55">
        <v>0</v>
      </c>
      <c r="AS66" s="55">
        <v>0</v>
      </c>
      <c r="AT66" s="55">
        <v>0</v>
      </c>
      <c r="AU66" s="55">
        <v>0</v>
      </c>
      <c r="AV66" s="55">
        <v>0</v>
      </c>
      <c r="AW66" s="55">
        <v>0</v>
      </c>
      <c r="AX66" s="55">
        <v>0</v>
      </c>
      <c r="AY66" s="55">
        <v>0</v>
      </c>
      <c r="AZ66" s="55">
        <v>0</v>
      </c>
      <c r="BA66" s="55">
        <v>0</v>
      </c>
      <c r="BB66" s="484">
        <v>2.7440000000000002</v>
      </c>
      <c r="BC66" s="55">
        <v>6.5170000000000003</v>
      </c>
      <c r="BD66" s="55">
        <v>2.0579999999999998</v>
      </c>
      <c r="BE66" s="55">
        <v>3.43</v>
      </c>
      <c r="BF66" s="55">
        <v>0</v>
      </c>
      <c r="BG66" s="55">
        <v>3.43</v>
      </c>
      <c r="BH66" s="55">
        <v>3.43</v>
      </c>
      <c r="BI66" s="55">
        <v>0</v>
      </c>
      <c r="BJ66" s="55">
        <v>0</v>
      </c>
      <c r="BK66" s="55">
        <v>20.58</v>
      </c>
      <c r="BL66" s="55">
        <v>1.3908718600000002E-2</v>
      </c>
      <c r="BM66" s="55">
        <v>0</v>
      </c>
      <c r="BN66" s="472">
        <f t="shared" si="20"/>
        <v>42.2029087186</v>
      </c>
      <c r="BO66" s="55">
        <v>0</v>
      </c>
      <c r="BP66" s="55">
        <v>0</v>
      </c>
      <c r="BQ66" s="55">
        <v>0</v>
      </c>
      <c r="BR66" s="55">
        <v>0</v>
      </c>
      <c r="BS66" s="55">
        <v>0</v>
      </c>
      <c r="BT66" s="55">
        <v>0</v>
      </c>
      <c r="BU66" s="55">
        <v>0</v>
      </c>
      <c r="BV66" s="55">
        <v>0</v>
      </c>
      <c r="BW66" s="55">
        <v>0</v>
      </c>
      <c r="BX66" s="55">
        <v>0</v>
      </c>
      <c r="BY66" s="55">
        <v>0</v>
      </c>
      <c r="BZ66" s="55">
        <v>0</v>
      </c>
      <c r="CA66" s="472">
        <f t="shared" si="15"/>
        <v>0</v>
      </c>
      <c r="CB66" s="484">
        <v>0</v>
      </c>
      <c r="CC66" s="55">
        <v>0</v>
      </c>
      <c r="CD66" s="55">
        <v>0</v>
      </c>
      <c r="CE66" s="55">
        <v>0</v>
      </c>
      <c r="CF66" s="55">
        <v>0</v>
      </c>
      <c r="CG66" s="55">
        <v>0</v>
      </c>
      <c r="CH66" s="55">
        <v>0</v>
      </c>
      <c r="CI66" s="55">
        <v>0</v>
      </c>
      <c r="CJ66" s="55">
        <v>0</v>
      </c>
      <c r="CK66" s="55">
        <v>0.34300000000000003</v>
      </c>
      <c r="CL66" s="55">
        <v>0</v>
      </c>
      <c r="CM66" s="159">
        <v>0</v>
      </c>
      <c r="CN66" s="472">
        <f t="shared" si="27"/>
        <v>0.34300000000000003</v>
      </c>
      <c r="CO66" s="55">
        <v>0</v>
      </c>
      <c r="CP66" s="55">
        <v>0</v>
      </c>
      <c r="CQ66" s="55">
        <v>0</v>
      </c>
      <c r="CR66" s="55">
        <v>0</v>
      </c>
      <c r="CS66" s="55">
        <v>0</v>
      </c>
      <c r="CT66" s="55">
        <v>0</v>
      </c>
      <c r="CU66" s="55">
        <v>0</v>
      </c>
      <c r="CV66" s="55">
        <v>0</v>
      </c>
      <c r="CW66" s="55">
        <v>0</v>
      </c>
      <c r="CX66" s="55">
        <v>0</v>
      </c>
      <c r="CY66" s="55">
        <v>0</v>
      </c>
      <c r="CZ66" s="55">
        <v>0</v>
      </c>
      <c r="DA66" s="472">
        <f t="shared" si="17"/>
        <v>0</v>
      </c>
      <c r="DB66" s="484">
        <v>0</v>
      </c>
      <c r="DC66" s="55">
        <v>0.13719999999999999</v>
      </c>
      <c r="DD66" s="55">
        <v>0</v>
      </c>
      <c r="DE66" s="568">
        <f t="shared" si="24"/>
        <v>0</v>
      </c>
      <c r="DF66" s="485">
        <f t="shared" si="25"/>
        <v>0</v>
      </c>
      <c r="DG66" s="474">
        <f t="shared" si="26"/>
        <v>0.13719999999999999</v>
      </c>
      <c r="DH66" s="481"/>
      <c r="DN66" s="231"/>
      <c r="DO66" s="231"/>
      <c r="DP66" s="231"/>
      <c r="DQ66" s="231"/>
      <c r="DR66" s="231"/>
      <c r="DS66" s="231"/>
      <c r="DT66" s="231"/>
      <c r="DU66" s="231"/>
      <c r="DV66" s="231"/>
      <c r="DW66" s="231"/>
      <c r="DX66" s="231"/>
      <c r="DY66" s="231"/>
      <c r="DZ66" s="231"/>
      <c r="EA66" s="231"/>
      <c r="EB66" s="231"/>
      <c r="EC66" s="231"/>
      <c r="ED66" s="231"/>
      <c r="EE66" s="231"/>
    </row>
    <row r="67" spans="1:135" ht="20.100000000000001" customHeight="1" x14ac:dyDescent="0.25">
      <c r="A67" s="536"/>
      <c r="B67" s="463" t="s">
        <v>19</v>
      </c>
      <c r="C67" s="464" t="s">
        <v>20</v>
      </c>
      <c r="D67" s="479">
        <v>837.72285072789987</v>
      </c>
      <c r="E67" s="479">
        <v>678.10867391310001</v>
      </c>
      <c r="F67" s="479">
        <v>924.06252347259988</v>
      </c>
      <c r="G67" s="479">
        <v>884.62928392209994</v>
      </c>
      <c r="H67" s="479">
        <v>879.33339881259985</v>
      </c>
      <c r="I67" s="479">
        <v>1027.4582229575001</v>
      </c>
      <c r="J67" s="479">
        <v>1008.9065518011998</v>
      </c>
      <c r="K67" s="479">
        <v>1080.9570192515998</v>
      </c>
      <c r="L67" s="479">
        <v>876.73797161830009</v>
      </c>
      <c r="M67" s="479">
        <v>980.42927458829979</v>
      </c>
      <c r="N67" s="479">
        <v>872.72284777650009</v>
      </c>
      <c r="O67" s="479">
        <v>890.94512265729986</v>
      </c>
      <c r="P67" s="481">
        <v>10942.013741499</v>
      </c>
      <c r="Q67" s="55">
        <v>854.66589948349986</v>
      </c>
      <c r="R67" s="55">
        <v>746.51504302830006</v>
      </c>
      <c r="S67" s="55">
        <v>844.05240119559994</v>
      </c>
      <c r="T67" s="55">
        <v>1010.5824901134001</v>
      </c>
      <c r="U67" s="55">
        <v>1009.0469731152999</v>
      </c>
      <c r="V67" s="55">
        <v>824.0410982889</v>
      </c>
      <c r="W67" s="55">
        <v>819.65652980619996</v>
      </c>
      <c r="X67" s="55">
        <v>744.64260069099998</v>
      </c>
      <c r="Y67" s="55">
        <v>727.86717743830013</v>
      </c>
      <c r="Z67" s="55">
        <v>843.68035507190018</v>
      </c>
      <c r="AA67" s="55">
        <v>868.66459941969993</v>
      </c>
      <c r="AB67" s="505">
        <v>1009.1367374535001</v>
      </c>
      <c r="AC67" s="481">
        <v>10302.5519051056</v>
      </c>
      <c r="AD67" s="55">
        <v>741.29915755579987</v>
      </c>
      <c r="AE67" s="55">
        <v>668.93213728160003</v>
      </c>
      <c r="AF67" s="55">
        <v>869.7348388869998</v>
      </c>
      <c r="AG67" s="55">
        <v>1013.3409158477998</v>
      </c>
      <c r="AH67" s="55">
        <v>1151.5738378807</v>
      </c>
      <c r="AI67" s="55">
        <v>932.76969050220009</v>
      </c>
      <c r="AJ67" s="55">
        <v>1028.0910491923999</v>
      </c>
      <c r="AK67" s="55">
        <v>1124.0587103486998</v>
      </c>
      <c r="AL67" s="55">
        <v>1206.1722785202001</v>
      </c>
      <c r="AM67" s="242">
        <v>1176.3821340543</v>
      </c>
      <c r="AN67" s="242">
        <v>1047.9296305604</v>
      </c>
      <c r="AO67" s="242">
        <v>1594.1624222650003</v>
      </c>
      <c r="AP67" s="507">
        <v>1052.7587098993999</v>
      </c>
      <c r="AQ67" s="55">
        <v>929.97727199999997</v>
      </c>
      <c r="AR67" s="55">
        <v>1241.2985850846001</v>
      </c>
      <c r="AS67" s="55">
        <v>1341.5507878724002</v>
      </c>
      <c r="AT67" s="55">
        <v>1645.3266398100002</v>
      </c>
      <c r="AU67" s="55">
        <v>1136.4116509116002</v>
      </c>
      <c r="AV67" s="55">
        <v>1223.2666126520003</v>
      </c>
      <c r="AW67" s="55">
        <v>1273.4459832149996</v>
      </c>
      <c r="AX67" s="55">
        <v>1115.3942199932007</v>
      </c>
      <c r="AY67" s="55">
        <v>1409.8216353997996</v>
      </c>
      <c r="AZ67" s="55">
        <v>1336.3465967740003</v>
      </c>
      <c r="BA67" s="55">
        <v>1262.1140471071999</v>
      </c>
      <c r="BB67" s="484">
        <v>1317.4435639049996</v>
      </c>
      <c r="BC67" s="55">
        <v>1024.6340017060004</v>
      </c>
      <c r="BD67" s="55">
        <v>1507.7102966688003</v>
      </c>
      <c r="BE67" s="55">
        <v>1637.3562301319994</v>
      </c>
      <c r="BF67" s="55">
        <v>1770.6470809467999</v>
      </c>
      <c r="BG67" s="55">
        <v>1943.3469824117994</v>
      </c>
      <c r="BH67" s="55">
        <v>1855.6926026450001</v>
      </c>
      <c r="BI67" s="55">
        <v>1917.0409457626001</v>
      </c>
      <c r="BJ67" s="55">
        <v>1982.7348345644004</v>
      </c>
      <c r="BK67" s="55">
        <v>1961.0072517812005</v>
      </c>
      <c r="BL67" s="55">
        <v>1749.1356176615984</v>
      </c>
      <c r="BM67" s="55">
        <v>1842.6059386993993</v>
      </c>
      <c r="BN67" s="472">
        <f t="shared" si="20"/>
        <v>20509.3553468846</v>
      </c>
      <c r="BO67" s="55">
        <v>1621.5225429157992</v>
      </c>
      <c r="BP67" s="55">
        <v>1728.0993539165997</v>
      </c>
      <c r="BQ67" s="55">
        <v>1633.1730229177999</v>
      </c>
      <c r="BR67" s="55">
        <v>1918.3380233807998</v>
      </c>
      <c r="BS67" s="55">
        <v>2120.4669013779994</v>
      </c>
      <c r="BT67" s="55">
        <v>1707.1714488108009</v>
      </c>
      <c r="BU67" s="55">
        <v>1837.9945731601983</v>
      </c>
      <c r="BV67" s="55">
        <v>1476.8680835789989</v>
      </c>
      <c r="BW67" s="55">
        <v>1394.7799346348004</v>
      </c>
      <c r="BX67" s="55">
        <v>1274.4890554760009</v>
      </c>
      <c r="BY67" s="55">
        <v>920.13978155960081</v>
      </c>
      <c r="BZ67" s="55">
        <v>1510.8208801139992</v>
      </c>
      <c r="CA67" s="472">
        <f t="shared" si="15"/>
        <v>19143.863601843394</v>
      </c>
      <c r="CB67" s="484">
        <v>1073.293038351801</v>
      </c>
      <c r="CC67" s="55">
        <v>864.55610791759977</v>
      </c>
      <c r="CD67" s="55">
        <v>1093.0509288859994</v>
      </c>
      <c r="CE67" s="55">
        <v>1553.4623518567996</v>
      </c>
      <c r="CF67" s="55">
        <v>1287.3466360327998</v>
      </c>
      <c r="CG67" s="55">
        <v>1156.3158260065998</v>
      </c>
      <c r="CH67" s="55">
        <v>888.52701065100075</v>
      </c>
      <c r="CI67" s="55">
        <v>1010.8112340354005</v>
      </c>
      <c r="CJ67" s="55">
        <v>1057.7267419306002</v>
      </c>
      <c r="CK67" s="55">
        <v>1508.909162479599</v>
      </c>
      <c r="CL67" s="55">
        <v>952.53944711660006</v>
      </c>
      <c r="CM67" s="159">
        <v>2361.9485531236032</v>
      </c>
      <c r="CN67" s="472">
        <f t="shared" si="27"/>
        <v>14808.487038388404</v>
      </c>
      <c r="CO67" s="55">
        <v>1146.7572529951995</v>
      </c>
      <c r="CP67" s="55">
        <v>1049.0502624993997</v>
      </c>
      <c r="CQ67" s="55">
        <v>1514.8709973599994</v>
      </c>
      <c r="CR67" s="55">
        <v>1918.5845770630015</v>
      </c>
      <c r="CS67" s="55">
        <v>1868.1156688123976</v>
      </c>
      <c r="CT67" s="55">
        <v>1411.4349241005991</v>
      </c>
      <c r="CU67" s="55">
        <v>1009.6602876569999</v>
      </c>
      <c r="CV67" s="55">
        <v>1139.1400237629996</v>
      </c>
      <c r="CW67" s="55">
        <v>1024.0732115235996</v>
      </c>
      <c r="CX67" s="55">
        <v>990.60186481200003</v>
      </c>
      <c r="CY67" s="55">
        <v>1079.8117927282012</v>
      </c>
      <c r="CZ67" s="55">
        <v>1204.2471358792002</v>
      </c>
      <c r="DA67" s="472">
        <f t="shared" si="17"/>
        <v>15356.347999193596</v>
      </c>
      <c r="DB67" s="484">
        <v>894.34660720440013</v>
      </c>
      <c r="DC67" s="55">
        <v>852.08897166959991</v>
      </c>
      <c r="DD67" s="55">
        <v>1194.9584325923995</v>
      </c>
      <c r="DE67" s="568">
        <f t="shared" si="24"/>
        <v>3030.9000751554004</v>
      </c>
      <c r="DF67" s="485">
        <f t="shared" si="25"/>
        <v>3710.6785128545985</v>
      </c>
      <c r="DG67" s="474">
        <f t="shared" si="26"/>
        <v>2941.3940114663992</v>
      </c>
      <c r="DH67" s="481">
        <f t="shared" si="14"/>
        <v>-20.731639745217223</v>
      </c>
      <c r="DN67" s="231"/>
      <c r="DO67" s="231"/>
      <c r="DP67" s="231"/>
      <c r="DQ67" s="231"/>
      <c r="DR67" s="231"/>
      <c r="DS67" s="231"/>
      <c r="DT67" s="231"/>
      <c r="DU67" s="231"/>
      <c r="DV67" s="231"/>
      <c r="DW67" s="231"/>
      <c r="DX67" s="231"/>
      <c r="DY67" s="231"/>
      <c r="DZ67" s="231"/>
      <c r="EA67" s="231"/>
      <c r="EB67" s="231"/>
      <c r="EC67" s="231"/>
      <c r="ED67" s="231"/>
      <c r="EE67" s="231"/>
    </row>
    <row r="68" spans="1:135" ht="20.100000000000001" customHeight="1" x14ac:dyDescent="0.25">
      <c r="A68" s="536"/>
      <c r="B68" s="463" t="s">
        <v>26</v>
      </c>
      <c r="C68" s="464" t="s">
        <v>124</v>
      </c>
      <c r="D68" s="479">
        <v>0</v>
      </c>
      <c r="E68" s="479">
        <v>0</v>
      </c>
      <c r="F68" s="479">
        <v>0</v>
      </c>
      <c r="G68" s="479">
        <v>0</v>
      </c>
      <c r="H68" s="479">
        <v>0</v>
      </c>
      <c r="I68" s="479">
        <v>0</v>
      </c>
      <c r="J68" s="479">
        <v>0</v>
      </c>
      <c r="K68" s="479">
        <v>0</v>
      </c>
      <c r="L68" s="479">
        <v>0</v>
      </c>
      <c r="M68" s="479">
        <v>0</v>
      </c>
      <c r="N68" s="479">
        <v>0</v>
      </c>
      <c r="O68" s="479">
        <v>0</v>
      </c>
      <c r="P68" s="481">
        <v>0</v>
      </c>
      <c r="Q68" s="55">
        <v>0</v>
      </c>
      <c r="R68" s="55">
        <v>0</v>
      </c>
      <c r="S68" s="55">
        <v>0</v>
      </c>
      <c r="T68" s="55">
        <v>0</v>
      </c>
      <c r="U68" s="55">
        <v>0</v>
      </c>
      <c r="V68" s="55">
        <v>0</v>
      </c>
      <c r="W68" s="55">
        <v>0</v>
      </c>
      <c r="X68" s="55">
        <v>0</v>
      </c>
      <c r="Y68" s="55">
        <v>0</v>
      </c>
      <c r="Z68" s="505">
        <v>0</v>
      </c>
      <c r="AA68" s="505">
        <v>0</v>
      </c>
      <c r="AB68" s="505">
        <v>0</v>
      </c>
      <c r="AC68" s="481">
        <v>0</v>
      </c>
      <c r="AD68" s="55">
        <v>0</v>
      </c>
      <c r="AE68" s="55">
        <v>0</v>
      </c>
      <c r="AF68" s="55">
        <v>0</v>
      </c>
      <c r="AG68" s="55">
        <v>0</v>
      </c>
      <c r="AH68" s="55">
        <v>0</v>
      </c>
      <c r="AI68" s="55">
        <v>0</v>
      </c>
      <c r="AJ68" s="55">
        <v>0</v>
      </c>
      <c r="AK68" s="55">
        <v>0</v>
      </c>
      <c r="AL68" s="55">
        <v>0</v>
      </c>
      <c r="AM68" s="55">
        <v>0</v>
      </c>
      <c r="AN68" s="55">
        <v>0</v>
      </c>
      <c r="AO68" s="55">
        <v>0</v>
      </c>
      <c r="AP68" s="507">
        <v>0</v>
      </c>
      <c r="AQ68" s="55">
        <v>0</v>
      </c>
      <c r="AR68" s="55">
        <v>0</v>
      </c>
      <c r="AS68" s="55">
        <v>0</v>
      </c>
      <c r="AT68" s="55">
        <v>0</v>
      </c>
      <c r="AU68" s="55">
        <v>0</v>
      </c>
      <c r="AV68" s="55">
        <v>0</v>
      </c>
      <c r="AW68" s="55">
        <v>0</v>
      </c>
      <c r="AX68" s="55">
        <v>0</v>
      </c>
      <c r="AY68" s="55">
        <v>0</v>
      </c>
      <c r="AZ68" s="55">
        <v>0</v>
      </c>
      <c r="BA68" s="55">
        <v>0</v>
      </c>
      <c r="BB68" s="484">
        <v>0</v>
      </c>
      <c r="BC68" s="55">
        <v>0</v>
      </c>
      <c r="BD68" s="55">
        <v>0</v>
      </c>
      <c r="BE68" s="55">
        <v>0</v>
      </c>
      <c r="BF68" s="55">
        <v>0</v>
      </c>
      <c r="BG68" s="55">
        <v>0</v>
      </c>
      <c r="BH68" s="55">
        <v>0</v>
      </c>
      <c r="BI68" s="55">
        <v>0</v>
      </c>
      <c r="BJ68" s="55">
        <v>0</v>
      </c>
      <c r="BK68" s="55">
        <v>0</v>
      </c>
      <c r="BL68" s="55">
        <v>0</v>
      </c>
      <c r="BM68" s="55">
        <v>0</v>
      </c>
      <c r="BN68" s="472">
        <f t="shared" si="20"/>
        <v>0</v>
      </c>
      <c r="BO68" s="55">
        <v>0</v>
      </c>
      <c r="BP68" s="55">
        <v>0</v>
      </c>
      <c r="BQ68" s="55">
        <v>0</v>
      </c>
      <c r="BR68" s="55">
        <v>0</v>
      </c>
      <c r="BS68" s="55">
        <v>0</v>
      </c>
      <c r="BT68" s="55">
        <v>0</v>
      </c>
      <c r="BU68" s="55">
        <v>0</v>
      </c>
      <c r="BV68" s="55">
        <v>0</v>
      </c>
      <c r="BW68" s="55">
        <v>384.47717017920007</v>
      </c>
      <c r="BX68" s="55">
        <v>830.50591241660004</v>
      </c>
      <c r="BY68" s="55">
        <v>347.8339920226</v>
      </c>
      <c r="BZ68" s="55">
        <v>384.30822347119999</v>
      </c>
      <c r="CA68" s="472">
        <f t="shared" si="15"/>
        <v>1947.1252980896002</v>
      </c>
      <c r="CB68" s="484">
        <v>490.76149499580004</v>
      </c>
      <c r="CC68" s="55">
        <v>113.2515780354</v>
      </c>
      <c r="CD68" s="55">
        <v>20.591661999999999</v>
      </c>
      <c r="CE68" s="55">
        <v>19.208457356199997</v>
      </c>
      <c r="CF68" s="55">
        <v>13.720762214600001</v>
      </c>
      <c r="CG68" s="55">
        <v>0</v>
      </c>
      <c r="CH68" s="55">
        <v>41.178312427000002</v>
      </c>
      <c r="CI68" s="55">
        <v>205.88167227880004</v>
      </c>
      <c r="CJ68" s="55">
        <v>72.062108641599991</v>
      </c>
      <c r="CK68" s="55">
        <v>212.69466220799998</v>
      </c>
      <c r="CL68" s="55">
        <v>107.73038887520001</v>
      </c>
      <c r="CM68" s="159">
        <v>520.06152568580012</v>
      </c>
      <c r="CN68" s="472">
        <f t="shared" si="27"/>
        <v>1817.1426247184004</v>
      </c>
      <c r="CO68" s="55">
        <v>89.201365881600012</v>
      </c>
      <c r="CP68" s="55">
        <v>332.76739515040003</v>
      </c>
      <c r="CQ68" s="55">
        <v>624.40977636940011</v>
      </c>
      <c r="CR68" s="55">
        <v>389.7543856346</v>
      </c>
      <c r="CS68" s="55">
        <v>483.74250941940005</v>
      </c>
      <c r="CT68" s="55">
        <v>346.60957024120012</v>
      </c>
      <c r="CU68" s="55">
        <v>394.65001681420006</v>
      </c>
      <c r="CV68" s="55">
        <v>687.96991759999992</v>
      </c>
      <c r="CW68" s="55">
        <v>638.15715943140003</v>
      </c>
      <c r="CX68" s="55">
        <v>494.03284679420005</v>
      </c>
      <c r="CY68" s="55">
        <v>837.11626274779996</v>
      </c>
      <c r="CZ68" s="55">
        <v>360.23155785399996</v>
      </c>
      <c r="DA68" s="472">
        <f t="shared" si="17"/>
        <v>5678.6427639382009</v>
      </c>
      <c r="DB68" s="484">
        <v>219.59114382519996</v>
      </c>
      <c r="DC68" s="55">
        <v>149.60478557079998</v>
      </c>
      <c r="DD68" s="55">
        <v>350.00265452320002</v>
      </c>
      <c r="DE68" s="568">
        <f t="shared" si="24"/>
        <v>624.60473503120011</v>
      </c>
      <c r="DF68" s="485">
        <f t="shared" si="25"/>
        <v>1046.3785374014001</v>
      </c>
      <c r="DG68" s="474">
        <f t="shared" si="26"/>
        <v>719.19858391920002</v>
      </c>
      <c r="DH68" s="481">
        <f t="shared" si="14"/>
        <v>-31.267838720653241</v>
      </c>
      <c r="DN68" s="231"/>
      <c r="DO68" s="231"/>
      <c r="DP68" s="231"/>
      <c r="DQ68" s="231"/>
      <c r="DR68" s="231"/>
      <c r="DS68" s="231"/>
      <c r="DT68" s="231"/>
      <c r="DU68" s="231"/>
      <c r="DV68" s="231"/>
      <c r="DW68" s="231"/>
      <c r="DX68" s="231"/>
      <c r="DY68" s="231"/>
      <c r="DZ68" s="231"/>
      <c r="EA68" s="231"/>
      <c r="EB68" s="231"/>
      <c r="EC68" s="231"/>
      <c r="ED68" s="231"/>
      <c r="EE68" s="231"/>
    </row>
    <row r="69" spans="1:135" ht="20.100000000000001" customHeight="1" x14ac:dyDescent="0.25">
      <c r="A69" s="536"/>
      <c r="B69" s="463" t="s">
        <v>150</v>
      </c>
      <c r="C69" s="464" t="s">
        <v>154</v>
      </c>
      <c r="D69" s="479">
        <v>0</v>
      </c>
      <c r="E69" s="479">
        <v>0</v>
      </c>
      <c r="F69" s="479">
        <v>0</v>
      </c>
      <c r="G69" s="479">
        <v>0</v>
      </c>
      <c r="H69" s="479">
        <v>0</v>
      </c>
      <c r="I69" s="479">
        <v>0</v>
      </c>
      <c r="J69" s="479">
        <v>0</v>
      </c>
      <c r="K69" s="479">
        <v>0</v>
      </c>
      <c r="L69" s="479">
        <v>0</v>
      </c>
      <c r="M69" s="479">
        <v>0</v>
      </c>
      <c r="N69" s="479">
        <v>0</v>
      </c>
      <c r="O69" s="479">
        <v>0</v>
      </c>
      <c r="P69" s="481">
        <v>0</v>
      </c>
      <c r="Q69" s="55">
        <v>0</v>
      </c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  <c r="X69" s="55">
        <v>0</v>
      </c>
      <c r="Y69" s="55">
        <v>0</v>
      </c>
      <c r="Z69" s="55">
        <v>0</v>
      </c>
      <c r="AA69" s="55">
        <v>0</v>
      </c>
      <c r="AB69" s="505">
        <v>0</v>
      </c>
      <c r="AC69" s="481">
        <v>0</v>
      </c>
      <c r="AD69" s="55">
        <v>0</v>
      </c>
      <c r="AE69" s="55">
        <v>0</v>
      </c>
      <c r="AF69" s="55">
        <v>0</v>
      </c>
      <c r="AG69" s="55">
        <v>0</v>
      </c>
      <c r="AH69" s="55">
        <v>0</v>
      </c>
      <c r="AI69" s="55">
        <v>0</v>
      </c>
      <c r="AJ69" s="55">
        <v>0</v>
      </c>
      <c r="AK69" s="55">
        <v>0</v>
      </c>
      <c r="AL69" s="55">
        <v>0</v>
      </c>
      <c r="AM69" s="55">
        <v>0</v>
      </c>
      <c r="AN69" s="55">
        <v>0</v>
      </c>
      <c r="AO69" s="55">
        <v>0</v>
      </c>
      <c r="AP69" s="507">
        <v>0</v>
      </c>
      <c r="AQ69" s="55">
        <v>0</v>
      </c>
      <c r="AR69" s="55">
        <v>0</v>
      </c>
      <c r="AS69" s="55">
        <v>0</v>
      </c>
      <c r="AT69" s="55">
        <v>0</v>
      </c>
      <c r="AU69" s="55">
        <v>0</v>
      </c>
      <c r="AV69" s="55">
        <v>0</v>
      </c>
      <c r="AW69" s="55">
        <v>0</v>
      </c>
      <c r="AX69" s="55">
        <v>0</v>
      </c>
      <c r="AY69" s="55">
        <v>0</v>
      </c>
      <c r="AZ69" s="55">
        <v>0</v>
      </c>
      <c r="BA69" s="55">
        <v>0</v>
      </c>
      <c r="BB69" s="484">
        <v>0</v>
      </c>
      <c r="BC69" s="55">
        <v>0</v>
      </c>
      <c r="BD69" s="55">
        <v>0</v>
      </c>
      <c r="BE69" s="55">
        <v>0</v>
      </c>
      <c r="BF69" s="55">
        <v>0</v>
      </c>
      <c r="BG69" s="55">
        <v>0</v>
      </c>
      <c r="BH69" s="55">
        <v>0</v>
      </c>
      <c r="BI69" s="55">
        <v>0</v>
      </c>
      <c r="BJ69" s="55">
        <v>0</v>
      </c>
      <c r="BK69" s="55">
        <v>0</v>
      </c>
      <c r="BL69" s="55">
        <v>0</v>
      </c>
      <c r="BM69" s="55">
        <v>0</v>
      </c>
      <c r="BN69" s="472">
        <f t="shared" si="20"/>
        <v>0</v>
      </c>
      <c r="BO69" s="55">
        <v>0</v>
      </c>
      <c r="BP69" s="55">
        <v>0</v>
      </c>
      <c r="BQ69" s="55">
        <v>0</v>
      </c>
      <c r="BR69" s="55">
        <v>0</v>
      </c>
      <c r="BS69" s="55">
        <v>0</v>
      </c>
      <c r="BT69" s="55">
        <v>0</v>
      </c>
      <c r="BU69" s="55">
        <v>0</v>
      </c>
      <c r="BV69" s="55">
        <v>0</v>
      </c>
      <c r="BW69" s="55">
        <v>0</v>
      </c>
      <c r="BX69" s="55">
        <v>0</v>
      </c>
      <c r="BY69" s="55">
        <v>0</v>
      </c>
      <c r="BZ69" s="55">
        <v>44.427460669199995</v>
      </c>
      <c r="CA69" s="472">
        <f t="shared" si="15"/>
        <v>44.427460669199995</v>
      </c>
      <c r="CB69" s="484">
        <v>37.508755739000001</v>
      </c>
      <c r="CC69" s="55">
        <v>33.163423538000018</v>
      </c>
      <c r="CD69" s="55">
        <v>35.684219512200023</v>
      </c>
      <c r="CE69" s="55">
        <v>33.849168003000003</v>
      </c>
      <c r="CF69" s="55">
        <v>37.405046190400022</v>
      </c>
      <c r="CG69" s="55">
        <v>41.210279272400008</v>
      </c>
      <c r="CH69" s="55">
        <v>42.448449864800004</v>
      </c>
      <c r="CI69" s="55">
        <v>36.330736644999973</v>
      </c>
      <c r="CJ69" s="55">
        <v>39.758867775200017</v>
      </c>
      <c r="CK69" s="55">
        <v>38.954305160399997</v>
      </c>
      <c r="CL69" s="55">
        <v>40.556992691599994</v>
      </c>
      <c r="CM69" s="159">
        <v>44.085495911800017</v>
      </c>
      <c r="CN69" s="472">
        <f t="shared" si="27"/>
        <v>460.9557403038001</v>
      </c>
      <c r="CO69" s="55">
        <v>36.583007656999975</v>
      </c>
      <c r="CP69" s="55">
        <v>33.399591866199991</v>
      </c>
      <c r="CQ69" s="55">
        <v>37.713744201000019</v>
      </c>
      <c r="CR69" s="55">
        <v>36.688718679200001</v>
      </c>
      <c r="CS69" s="55">
        <v>39.522199353000005</v>
      </c>
      <c r="CT69" s="55">
        <v>38.450790078400004</v>
      </c>
      <c r="CU69" s="55">
        <v>37.645388965800009</v>
      </c>
      <c r="CV69" s="55">
        <v>34.843722639600003</v>
      </c>
      <c r="CW69" s="55">
        <v>32.521909403199999</v>
      </c>
      <c r="CX69" s="55">
        <v>33.719182116200017</v>
      </c>
      <c r="CY69" s="55">
        <v>34.049839810000002</v>
      </c>
      <c r="CZ69" s="55">
        <v>34.004477374000011</v>
      </c>
      <c r="DA69" s="472">
        <f t="shared" si="17"/>
        <v>429.14257214360003</v>
      </c>
      <c r="DB69" s="484">
        <v>33.860315434399993</v>
      </c>
      <c r="DC69" s="55">
        <v>23.513914229400001</v>
      </c>
      <c r="DD69" s="55">
        <v>34.754774576200006</v>
      </c>
      <c r="DE69" s="568">
        <f t="shared" si="24"/>
        <v>106.35639878920006</v>
      </c>
      <c r="DF69" s="485">
        <f t="shared" si="25"/>
        <v>107.69634372419998</v>
      </c>
      <c r="DG69" s="474">
        <f t="shared" si="26"/>
        <v>92.12900424</v>
      </c>
      <c r="DH69" s="481">
        <f t="shared" si="14"/>
        <v>-14.454844933330735</v>
      </c>
      <c r="DN69" s="231"/>
      <c r="DO69" s="231"/>
      <c r="DP69" s="231"/>
      <c r="DQ69" s="231"/>
      <c r="DR69" s="231"/>
      <c r="DS69" s="231"/>
      <c r="DT69" s="231"/>
      <c r="DU69" s="231"/>
      <c r="DV69" s="231"/>
      <c r="DW69" s="231"/>
      <c r="DX69" s="231"/>
      <c r="DY69" s="231"/>
      <c r="DZ69" s="231"/>
      <c r="EA69" s="231"/>
      <c r="EB69" s="231"/>
      <c r="EC69" s="231"/>
      <c r="ED69" s="231"/>
      <c r="EE69" s="231"/>
    </row>
    <row r="70" spans="1:135" ht="20.100000000000001" customHeight="1" x14ac:dyDescent="0.25">
      <c r="A70" s="536"/>
      <c r="B70" s="463" t="s">
        <v>148</v>
      </c>
      <c r="C70" s="464" t="s">
        <v>153</v>
      </c>
      <c r="D70" s="479">
        <v>0</v>
      </c>
      <c r="E70" s="479">
        <v>0</v>
      </c>
      <c r="F70" s="479">
        <v>0</v>
      </c>
      <c r="G70" s="479">
        <v>0</v>
      </c>
      <c r="H70" s="479">
        <v>0</v>
      </c>
      <c r="I70" s="479">
        <v>0</v>
      </c>
      <c r="J70" s="479">
        <v>0</v>
      </c>
      <c r="K70" s="479">
        <v>0</v>
      </c>
      <c r="L70" s="479">
        <v>0</v>
      </c>
      <c r="M70" s="479">
        <v>0</v>
      </c>
      <c r="N70" s="479">
        <v>0</v>
      </c>
      <c r="O70" s="479">
        <v>0</v>
      </c>
      <c r="P70" s="481">
        <v>0</v>
      </c>
      <c r="Q70" s="55">
        <v>0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  <c r="X70" s="55">
        <v>0</v>
      </c>
      <c r="Y70" s="55">
        <v>0</v>
      </c>
      <c r="Z70" s="55">
        <v>0</v>
      </c>
      <c r="AA70" s="55">
        <v>0</v>
      </c>
      <c r="AB70" s="505">
        <v>0</v>
      </c>
      <c r="AC70" s="481">
        <v>0</v>
      </c>
      <c r="AD70" s="55">
        <v>0</v>
      </c>
      <c r="AE70" s="55">
        <v>0</v>
      </c>
      <c r="AF70" s="55">
        <v>0</v>
      </c>
      <c r="AG70" s="55">
        <v>0</v>
      </c>
      <c r="AH70" s="55">
        <v>0</v>
      </c>
      <c r="AI70" s="55">
        <v>0</v>
      </c>
      <c r="AJ70" s="55">
        <v>0</v>
      </c>
      <c r="AK70" s="55">
        <v>0</v>
      </c>
      <c r="AL70" s="55">
        <v>0</v>
      </c>
      <c r="AM70" s="55">
        <v>0</v>
      </c>
      <c r="AN70" s="55">
        <v>0</v>
      </c>
      <c r="AO70" s="55">
        <v>0</v>
      </c>
      <c r="AP70" s="507">
        <v>0</v>
      </c>
      <c r="AQ70" s="55">
        <v>0</v>
      </c>
      <c r="AR70" s="55">
        <v>0</v>
      </c>
      <c r="AS70" s="55">
        <v>0</v>
      </c>
      <c r="AT70" s="55">
        <v>0</v>
      </c>
      <c r="AU70" s="55">
        <v>0</v>
      </c>
      <c r="AV70" s="55">
        <v>0</v>
      </c>
      <c r="AW70" s="55">
        <v>0</v>
      </c>
      <c r="AX70" s="55">
        <v>0</v>
      </c>
      <c r="AY70" s="55">
        <v>0</v>
      </c>
      <c r="AZ70" s="55">
        <v>0</v>
      </c>
      <c r="BA70" s="55">
        <v>0</v>
      </c>
      <c r="BB70" s="484">
        <v>0</v>
      </c>
      <c r="BC70" s="55">
        <v>0</v>
      </c>
      <c r="BD70" s="55">
        <v>0</v>
      </c>
      <c r="BE70" s="55">
        <v>0</v>
      </c>
      <c r="BF70" s="55">
        <v>0</v>
      </c>
      <c r="BG70" s="55">
        <v>0</v>
      </c>
      <c r="BH70" s="55">
        <v>0</v>
      </c>
      <c r="BI70" s="55">
        <v>0</v>
      </c>
      <c r="BJ70" s="55">
        <v>0</v>
      </c>
      <c r="BK70" s="55">
        <v>0</v>
      </c>
      <c r="BL70" s="55">
        <v>0</v>
      </c>
      <c r="BM70" s="55">
        <v>0</v>
      </c>
      <c r="BN70" s="472">
        <f t="shared" si="20"/>
        <v>0</v>
      </c>
      <c r="BO70" s="55">
        <v>0</v>
      </c>
      <c r="BP70" s="55">
        <v>0</v>
      </c>
      <c r="BQ70" s="55">
        <v>0</v>
      </c>
      <c r="BR70" s="55">
        <v>0</v>
      </c>
      <c r="BS70" s="55">
        <v>0</v>
      </c>
      <c r="BT70" s="55">
        <v>0</v>
      </c>
      <c r="BU70" s="55">
        <v>0</v>
      </c>
      <c r="BV70" s="55">
        <v>0</v>
      </c>
      <c r="BW70" s="55">
        <v>0</v>
      </c>
      <c r="BX70" s="55">
        <v>0</v>
      </c>
      <c r="BY70" s="55">
        <v>0</v>
      </c>
      <c r="BZ70" s="55">
        <v>47.652183401199999</v>
      </c>
      <c r="CA70" s="472">
        <f t="shared" si="15"/>
        <v>47.652183401199999</v>
      </c>
      <c r="CB70" s="484">
        <v>39.429074647200004</v>
      </c>
      <c r="CC70" s="55">
        <v>34.890464896000005</v>
      </c>
      <c r="CD70" s="55">
        <v>36.869943072200009</v>
      </c>
      <c r="CE70" s="55">
        <v>35.081069241400009</v>
      </c>
      <c r="CF70" s="55">
        <v>38.263421114800011</v>
      </c>
      <c r="CG70" s="55">
        <v>42.000377097000012</v>
      </c>
      <c r="CH70" s="55">
        <v>43.049224723400023</v>
      </c>
      <c r="CI70" s="55">
        <v>36.896091334199994</v>
      </c>
      <c r="CJ70" s="55">
        <v>40.076500249799999</v>
      </c>
      <c r="CK70" s="55">
        <v>39.242013491800002</v>
      </c>
      <c r="CL70" s="55">
        <v>41.734452764199993</v>
      </c>
      <c r="CM70" s="159">
        <v>45.704705135600008</v>
      </c>
      <c r="CN70" s="472">
        <f t="shared" si="27"/>
        <v>473.23733776760002</v>
      </c>
      <c r="CO70" s="55">
        <v>37.565698472400008</v>
      </c>
      <c r="CP70" s="55">
        <v>35.923017415600007</v>
      </c>
      <c r="CQ70" s="55">
        <v>39.594692883200018</v>
      </c>
      <c r="CR70" s="55">
        <v>38.209409728000004</v>
      </c>
      <c r="CS70" s="55">
        <v>41.007528610999998</v>
      </c>
      <c r="CT70" s="55">
        <v>39.607975283800002</v>
      </c>
      <c r="CU70" s="55">
        <v>38.692025545600004</v>
      </c>
      <c r="CV70" s="55">
        <v>36.383258451399996</v>
      </c>
      <c r="CW70" s="55">
        <v>33.415551587600007</v>
      </c>
      <c r="CX70" s="55">
        <v>34.977476587200002</v>
      </c>
      <c r="CY70" s="55">
        <v>34.942312090000001</v>
      </c>
      <c r="CZ70" s="55">
        <v>34.901421276400015</v>
      </c>
      <c r="DA70" s="472">
        <f t="shared" si="17"/>
        <v>445.22036793220013</v>
      </c>
      <c r="DB70" s="484">
        <v>34.935501550600009</v>
      </c>
      <c r="DC70" s="55">
        <v>23.945555307800003</v>
      </c>
      <c r="DD70" s="55">
        <v>36.050692168400005</v>
      </c>
      <c r="DE70" s="568">
        <f t="shared" si="24"/>
        <v>111.18948261540001</v>
      </c>
      <c r="DF70" s="485">
        <f t="shared" si="25"/>
        <v>113.08340877120003</v>
      </c>
      <c r="DG70" s="474">
        <f t="shared" si="26"/>
        <v>94.93174902680002</v>
      </c>
      <c r="DH70" s="481">
        <f t="shared" si="14"/>
        <v>-16.05156754792031</v>
      </c>
      <c r="DN70" s="231"/>
      <c r="DO70" s="231"/>
      <c r="DP70" s="231"/>
      <c r="DQ70" s="231"/>
      <c r="DR70" s="231"/>
      <c r="DS70" s="231"/>
      <c r="DT70" s="231"/>
      <c r="DU70" s="231"/>
      <c r="DV70" s="231"/>
      <c r="DW70" s="231"/>
      <c r="DX70" s="231"/>
      <c r="DY70" s="231"/>
      <c r="DZ70" s="231"/>
      <c r="EA70" s="231"/>
      <c r="EB70" s="231"/>
      <c r="EC70" s="231"/>
      <c r="ED70" s="231"/>
      <c r="EE70" s="231"/>
    </row>
    <row r="71" spans="1:135" ht="20.100000000000001" customHeight="1" x14ac:dyDescent="0.25">
      <c r="A71" s="536"/>
      <c r="B71" s="463" t="s">
        <v>151</v>
      </c>
      <c r="C71" s="464" t="s">
        <v>155</v>
      </c>
      <c r="D71" s="479">
        <v>0</v>
      </c>
      <c r="E71" s="479">
        <v>0</v>
      </c>
      <c r="F71" s="479">
        <v>0</v>
      </c>
      <c r="G71" s="479">
        <v>0</v>
      </c>
      <c r="H71" s="479">
        <v>0</v>
      </c>
      <c r="I71" s="479">
        <v>0</v>
      </c>
      <c r="J71" s="479">
        <v>0</v>
      </c>
      <c r="K71" s="479">
        <v>0</v>
      </c>
      <c r="L71" s="479">
        <v>0</v>
      </c>
      <c r="M71" s="479">
        <v>0</v>
      </c>
      <c r="N71" s="479">
        <v>0</v>
      </c>
      <c r="O71" s="479">
        <v>0</v>
      </c>
      <c r="P71" s="481">
        <v>0</v>
      </c>
      <c r="Q71" s="55">
        <v>0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  <c r="X71" s="55">
        <v>0</v>
      </c>
      <c r="Y71" s="55">
        <v>0</v>
      </c>
      <c r="Z71" s="55">
        <v>0</v>
      </c>
      <c r="AA71" s="55">
        <v>0</v>
      </c>
      <c r="AB71" s="505">
        <v>0</v>
      </c>
      <c r="AC71" s="481">
        <v>0</v>
      </c>
      <c r="AD71" s="55">
        <v>0</v>
      </c>
      <c r="AE71" s="55">
        <v>0</v>
      </c>
      <c r="AF71" s="55">
        <v>0</v>
      </c>
      <c r="AG71" s="55">
        <v>0</v>
      </c>
      <c r="AH71" s="55">
        <v>0</v>
      </c>
      <c r="AI71" s="55">
        <v>0</v>
      </c>
      <c r="AJ71" s="55">
        <v>0</v>
      </c>
      <c r="AK71" s="55">
        <v>0</v>
      </c>
      <c r="AL71" s="55">
        <v>0</v>
      </c>
      <c r="AM71" s="55">
        <v>0</v>
      </c>
      <c r="AN71" s="55">
        <v>0</v>
      </c>
      <c r="AO71" s="55">
        <v>0</v>
      </c>
      <c r="AP71" s="507">
        <v>0</v>
      </c>
      <c r="AQ71" s="55">
        <v>0</v>
      </c>
      <c r="AR71" s="55">
        <v>0</v>
      </c>
      <c r="AS71" s="55">
        <v>0</v>
      </c>
      <c r="AT71" s="55">
        <v>0</v>
      </c>
      <c r="AU71" s="55">
        <v>0</v>
      </c>
      <c r="AV71" s="55">
        <v>0</v>
      </c>
      <c r="AW71" s="55">
        <v>0</v>
      </c>
      <c r="AX71" s="55">
        <v>0</v>
      </c>
      <c r="AY71" s="55">
        <v>0</v>
      </c>
      <c r="AZ71" s="55">
        <v>0</v>
      </c>
      <c r="BA71" s="55">
        <v>0</v>
      </c>
      <c r="BB71" s="484">
        <v>0</v>
      </c>
      <c r="BC71" s="55">
        <v>0</v>
      </c>
      <c r="BD71" s="55">
        <v>0</v>
      </c>
      <c r="BE71" s="55">
        <v>0</v>
      </c>
      <c r="BF71" s="55">
        <v>0</v>
      </c>
      <c r="BG71" s="55">
        <v>0</v>
      </c>
      <c r="BH71" s="55">
        <v>0</v>
      </c>
      <c r="BI71" s="55">
        <v>0</v>
      </c>
      <c r="BJ71" s="55">
        <v>0</v>
      </c>
      <c r="BK71" s="55">
        <v>0</v>
      </c>
      <c r="BL71" s="55">
        <v>0</v>
      </c>
      <c r="BM71" s="55">
        <v>0</v>
      </c>
      <c r="BN71" s="472">
        <f t="shared" si="20"/>
        <v>0</v>
      </c>
      <c r="BO71" s="55">
        <v>0</v>
      </c>
      <c r="BP71" s="55">
        <v>0</v>
      </c>
      <c r="BQ71" s="55">
        <v>0</v>
      </c>
      <c r="BR71" s="55">
        <v>0</v>
      </c>
      <c r="BS71" s="55">
        <v>0</v>
      </c>
      <c r="BT71" s="55">
        <v>0</v>
      </c>
      <c r="BU71" s="55">
        <v>0</v>
      </c>
      <c r="BV71" s="55">
        <v>0</v>
      </c>
      <c r="BW71" s="55">
        <v>0</v>
      </c>
      <c r="BX71" s="55">
        <v>0</v>
      </c>
      <c r="BY71" s="55">
        <v>0</v>
      </c>
      <c r="BZ71" s="55">
        <v>2.1037535246000005</v>
      </c>
      <c r="CA71" s="472">
        <f t="shared" si="15"/>
        <v>2.1037535246000005</v>
      </c>
      <c r="CB71" s="484">
        <v>1.8468966711999999</v>
      </c>
      <c r="CC71" s="55">
        <v>1.6883320243999997</v>
      </c>
      <c r="CD71" s="55">
        <v>1.083097617</v>
      </c>
      <c r="CE71" s="55">
        <v>1.1431950586000001</v>
      </c>
      <c r="CF71" s="55">
        <v>0.84053041800000006</v>
      </c>
      <c r="CG71" s="55">
        <v>0.73888552359999993</v>
      </c>
      <c r="CH71" s="55">
        <v>0.56784610399999991</v>
      </c>
      <c r="CI71" s="55">
        <v>0.55164641980000018</v>
      </c>
      <c r="CJ71" s="55">
        <v>0.31529726199999997</v>
      </c>
      <c r="CK71" s="55">
        <v>0.25894339100000008</v>
      </c>
      <c r="CL71" s="55">
        <v>0.90906524800000021</v>
      </c>
      <c r="CM71" s="159">
        <v>1.5037985046000002</v>
      </c>
      <c r="CN71" s="472">
        <f t="shared" si="27"/>
        <v>11.447534242200001</v>
      </c>
      <c r="CO71" s="55">
        <v>0.98269081540000003</v>
      </c>
      <c r="CP71" s="55">
        <v>1.6546854393999999</v>
      </c>
      <c r="CQ71" s="55">
        <v>1.2516921325999999</v>
      </c>
      <c r="CR71" s="55">
        <v>1.5136463090000003</v>
      </c>
      <c r="CS71" s="55">
        <v>1.4853292580000004</v>
      </c>
      <c r="CT71" s="55">
        <v>1.1447808161999999</v>
      </c>
      <c r="CU71" s="55">
        <v>1.0247134603999999</v>
      </c>
      <c r="CV71" s="55">
        <v>1.2419966201999999</v>
      </c>
      <c r="CW71" s="55">
        <v>0.89213682599999999</v>
      </c>
      <c r="CX71" s="55">
        <v>1.2582944710000001</v>
      </c>
      <c r="CY71" s="55">
        <v>0.84341367599999995</v>
      </c>
      <c r="CZ71" s="55">
        <v>0.8806610749999999</v>
      </c>
      <c r="DA71" s="472">
        <f t="shared" si="17"/>
        <v>14.174040899200001</v>
      </c>
      <c r="DB71" s="484">
        <v>0.83053505499999991</v>
      </c>
      <c r="DC71" s="55">
        <v>0.42132713699999996</v>
      </c>
      <c r="DD71" s="55">
        <v>1.1477607316000003</v>
      </c>
      <c r="DE71" s="568">
        <f t="shared" si="24"/>
        <v>4.6183263125999998</v>
      </c>
      <c r="DF71" s="485">
        <f t="shared" si="25"/>
        <v>3.8890683874</v>
      </c>
      <c r="DG71" s="474">
        <f t="shared" si="26"/>
        <v>2.3996229236</v>
      </c>
      <c r="DH71" s="481">
        <f t="shared" si="14"/>
        <v>-38.298258488474538</v>
      </c>
      <c r="DN71" s="231"/>
      <c r="DO71" s="231"/>
      <c r="DP71" s="231"/>
      <c r="DQ71" s="231"/>
      <c r="DR71" s="231"/>
      <c r="DS71" s="231"/>
      <c r="DT71" s="231"/>
      <c r="DU71" s="231"/>
      <c r="DV71" s="231"/>
      <c r="DW71" s="231"/>
      <c r="DX71" s="231"/>
      <c r="DY71" s="231"/>
      <c r="DZ71" s="231"/>
      <c r="EA71" s="231"/>
      <c r="EB71" s="231"/>
      <c r="EC71" s="231"/>
      <c r="ED71" s="231"/>
      <c r="EE71" s="231"/>
    </row>
    <row r="72" spans="1:135" ht="20.100000000000001" customHeight="1" x14ac:dyDescent="0.25">
      <c r="A72" s="536"/>
      <c r="B72" s="463" t="s">
        <v>123</v>
      </c>
      <c r="C72" s="464" t="s">
        <v>125</v>
      </c>
      <c r="D72" s="479">
        <v>0</v>
      </c>
      <c r="E72" s="479">
        <v>0</v>
      </c>
      <c r="F72" s="479">
        <v>0</v>
      </c>
      <c r="G72" s="479">
        <v>0</v>
      </c>
      <c r="H72" s="479">
        <v>0</v>
      </c>
      <c r="I72" s="479">
        <v>0</v>
      </c>
      <c r="J72" s="479">
        <v>0</v>
      </c>
      <c r="K72" s="479">
        <v>0</v>
      </c>
      <c r="L72" s="479">
        <v>0</v>
      </c>
      <c r="M72" s="479">
        <v>0</v>
      </c>
      <c r="N72" s="479">
        <v>0</v>
      </c>
      <c r="O72" s="479">
        <v>0</v>
      </c>
      <c r="P72" s="481">
        <v>0</v>
      </c>
      <c r="Q72" s="55">
        <v>0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  <c r="X72" s="55">
        <v>0</v>
      </c>
      <c r="Y72" s="55">
        <v>0</v>
      </c>
      <c r="Z72" s="505">
        <v>0</v>
      </c>
      <c r="AA72" s="505">
        <v>0</v>
      </c>
      <c r="AB72" s="505">
        <v>0</v>
      </c>
      <c r="AC72" s="481">
        <v>0</v>
      </c>
      <c r="AD72" s="55">
        <v>0</v>
      </c>
      <c r="AE72" s="55">
        <v>0</v>
      </c>
      <c r="AF72" s="55">
        <v>0</v>
      </c>
      <c r="AG72" s="55">
        <v>0</v>
      </c>
      <c r="AH72" s="55">
        <v>0</v>
      </c>
      <c r="AI72" s="55">
        <v>0</v>
      </c>
      <c r="AJ72" s="55">
        <v>0</v>
      </c>
      <c r="AK72" s="55">
        <v>0</v>
      </c>
      <c r="AL72" s="55">
        <v>0</v>
      </c>
      <c r="AM72" s="55">
        <v>0</v>
      </c>
      <c r="AN72" s="55">
        <v>0</v>
      </c>
      <c r="AO72" s="55">
        <v>0</v>
      </c>
      <c r="AP72" s="507">
        <v>0</v>
      </c>
      <c r="AQ72" s="55">
        <v>0</v>
      </c>
      <c r="AR72" s="55">
        <v>0</v>
      </c>
      <c r="AS72" s="55">
        <v>0</v>
      </c>
      <c r="AT72" s="55">
        <v>0</v>
      </c>
      <c r="AU72" s="55">
        <v>0</v>
      </c>
      <c r="AV72" s="55">
        <v>0</v>
      </c>
      <c r="AW72" s="55">
        <v>0</v>
      </c>
      <c r="AX72" s="55">
        <v>0</v>
      </c>
      <c r="AY72" s="55">
        <v>0</v>
      </c>
      <c r="AZ72" s="55">
        <v>0</v>
      </c>
      <c r="BA72" s="55">
        <v>0</v>
      </c>
      <c r="BB72" s="484">
        <v>0</v>
      </c>
      <c r="BC72" s="55">
        <v>0</v>
      </c>
      <c r="BD72" s="55">
        <v>0</v>
      </c>
      <c r="BE72" s="55">
        <v>0</v>
      </c>
      <c r="BF72" s="55">
        <v>0</v>
      </c>
      <c r="BG72" s="55">
        <v>0</v>
      </c>
      <c r="BH72" s="55">
        <v>0</v>
      </c>
      <c r="BI72" s="55">
        <v>0</v>
      </c>
      <c r="BJ72" s="55">
        <v>0</v>
      </c>
      <c r="BK72" s="55">
        <v>0</v>
      </c>
      <c r="BL72" s="55">
        <v>0</v>
      </c>
      <c r="BM72" s="55">
        <v>0</v>
      </c>
      <c r="BN72" s="472">
        <f t="shared" si="20"/>
        <v>0</v>
      </c>
      <c r="BO72" s="55">
        <v>0</v>
      </c>
      <c r="BP72" s="55">
        <v>0</v>
      </c>
      <c r="BQ72" s="55">
        <v>0</v>
      </c>
      <c r="BR72" s="55">
        <v>0</v>
      </c>
      <c r="BS72" s="55">
        <v>0</v>
      </c>
      <c r="BT72" s="55">
        <v>0</v>
      </c>
      <c r="BU72" s="55">
        <v>0</v>
      </c>
      <c r="BV72" s="55">
        <v>0</v>
      </c>
      <c r="BW72" s="55">
        <v>1370.08953116</v>
      </c>
      <c r="BX72" s="55">
        <v>1383.5229683800001</v>
      </c>
      <c r="BY72" s="55">
        <v>1335.87414926</v>
      </c>
      <c r="BZ72" s="55">
        <v>1162.8147203399999</v>
      </c>
      <c r="CA72" s="472">
        <f t="shared" si="15"/>
        <v>5252.3013691399992</v>
      </c>
      <c r="CB72" s="484">
        <v>1181.6048365800002</v>
      </c>
      <c r="CC72" s="55">
        <v>1062.7091207599999</v>
      </c>
      <c r="CD72" s="55">
        <v>1131.2118048</v>
      </c>
      <c r="CE72" s="55">
        <v>991.32397448000006</v>
      </c>
      <c r="CF72" s="55">
        <v>928.47771716000011</v>
      </c>
      <c r="CG72" s="55">
        <v>1034.6995967</v>
      </c>
      <c r="CH72" s="55">
        <v>812.71387946000004</v>
      </c>
      <c r="CI72" s="55">
        <v>856.45989366000003</v>
      </c>
      <c r="CJ72" s="55">
        <v>814.92784842000003</v>
      </c>
      <c r="CK72" s="55">
        <v>773.4860670600001</v>
      </c>
      <c r="CL72" s="55">
        <v>768.95973616000003</v>
      </c>
      <c r="CM72" s="159">
        <v>740.25560966000012</v>
      </c>
      <c r="CN72" s="472">
        <f t="shared" si="27"/>
        <v>11096.830084900001</v>
      </c>
      <c r="CO72" s="55">
        <v>665.69196470000009</v>
      </c>
      <c r="CP72" s="55">
        <v>642.40938538</v>
      </c>
      <c r="CQ72" s="55">
        <v>638.14033192000011</v>
      </c>
      <c r="CR72" s="55">
        <v>546.17749060000006</v>
      </c>
      <c r="CS72" s="55">
        <v>500.82287500000001</v>
      </c>
      <c r="CT72" s="55">
        <v>538.86934052000004</v>
      </c>
      <c r="CU72" s="55">
        <v>423.98915314000004</v>
      </c>
      <c r="CV72" s="55">
        <v>434.66885602000002</v>
      </c>
      <c r="CW72" s="55">
        <v>421.4553161</v>
      </c>
      <c r="CX72" s="55">
        <v>433.23137046000005</v>
      </c>
      <c r="CY72" s="55">
        <v>459.94849110000001</v>
      </c>
      <c r="CZ72" s="55">
        <v>457.27731</v>
      </c>
      <c r="DA72" s="472">
        <f t="shared" si="17"/>
        <v>6162.6818849400006</v>
      </c>
      <c r="DB72" s="484">
        <v>505.76466808000004</v>
      </c>
      <c r="DC72" s="55">
        <v>474.73843843999998</v>
      </c>
      <c r="DD72" s="55">
        <v>405.39484873999999</v>
      </c>
      <c r="DE72" s="568">
        <f t="shared" si="24"/>
        <v>3375.5257621400006</v>
      </c>
      <c r="DF72" s="485">
        <f t="shared" si="25"/>
        <v>1946.2416820000001</v>
      </c>
      <c r="DG72" s="474">
        <f t="shared" si="26"/>
        <v>1385.8979552600001</v>
      </c>
      <c r="DH72" s="481">
        <f t="shared" si="14"/>
        <v>-28.791065977180107</v>
      </c>
      <c r="DN72" s="231"/>
      <c r="DO72" s="231"/>
      <c r="DP72" s="231"/>
      <c r="DQ72" s="231"/>
      <c r="DR72" s="231"/>
      <c r="DS72" s="231"/>
      <c r="DT72" s="231"/>
      <c r="DU72" s="231"/>
      <c r="DV72" s="231"/>
      <c r="DW72" s="231"/>
      <c r="DX72" s="231"/>
      <c r="DY72" s="231"/>
      <c r="DZ72" s="231"/>
      <c r="EA72" s="231"/>
      <c r="EB72" s="231"/>
      <c r="EC72" s="231"/>
      <c r="ED72" s="231"/>
      <c r="EE72" s="231"/>
    </row>
    <row r="73" spans="1:135" ht="20.100000000000001" customHeight="1" x14ac:dyDescent="0.25">
      <c r="A73" s="536"/>
      <c r="B73" s="463" t="s">
        <v>179</v>
      </c>
      <c r="C73" s="464" t="s">
        <v>216</v>
      </c>
      <c r="D73" s="479">
        <v>0</v>
      </c>
      <c r="E73" s="479">
        <v>0</v>
      </c>
      <c r="F73" s="479">
        <v>0</v>
      </c>
      <c r="G73" s="479">
        <v>0</v>
      </c>
      <c r="H73" s="479">
        <v>0</v>
      </c>
      <c r="I73" s="479">
        <v>0</v>
      </c>
      <c r="J73" s="479">
        <v>0</v>
      </c>
      <c r="K73" s="479">
        <v>0</v>
      </c>
      <c r="L73" s="479">
        <v>0</v>
      </c>
      <c r="M73" s="479">
        <v>0</v>
      </c>
      <c r="N73" s="479">
        <v>0</v>
      </c>
      <c r="O73" s="479">
        <v>0</v>
      </c>
      <c r="P73" s="481">
        <v>0</v>
      </c>
      <c r="Q73" s="55">
        <v>0</v>
      </c>
      <c r="R73" s="55">
        <v>0</v>
      </c>
      <c r="S73" s="55">
        <v>0</v>
      </c>
      <c r="T73" s="55">
        <v>0</v>
      </c>
      <c r="U73" s="55">
        <v>0</v>
      </c>
      <c r="V73" s="55">
        <v>0</v>
      </c>
      <c r="W73" s="55">
        <v>0</v>
      </c>
      <c r="X73" s="55">
        <v>0</v>
      </c>
      <c r="Y73" s="55">
        <v>0</v>
      </c>
      <c r="Z73" s="55">
        <v>0</v>
      </c>
      <c r="AA73" s="55">
        <v>0</v>
      </c>
      <c r="AB73" s="505">
        <v>0</v>
      </c>
      <c r="AC73" s="481">
        <v>0</v>
      </c>
      <c r="AD73" s="55">
        <v>0</v>
      </c>
      <c r="AE73" s="55">
        <v>0</v>
      </c>
      <c r="AF73" s="55">
        <v>0</v>
      </c>
      <c r="AG73" s="55">
        <v>0</v>
      </c>
      <c r="AH73" s="55">
        <v>0</v>
      </c>
      <c r="AI73" s="55">
        <v>0</v>
      </c>
      <c r="AJ73" s="55">
        <v>0</v>
      </c>
      <c r="AK73" s="55">
        <v>0</v>
      </c>
      <c r="AL73" s="55">
        <v>0</v>
      </c>
      <c r="AM73" s="55">
        <v>0</v>
      </c>
      <c r="AN73" s="55">
        <v>0</v>
      </c>
      <c r="AO73" s="55">
        <v>0</v>
      </c>
      <c r="AP73" s="507">
        <v>0</v>
      </c>
      <c r="AQ73" s="55">
        <v>0</v>
      </c>
      <c r="AR73" s="55">
        <v>0</v>
      </c>
      <c r="AS73" s="55">
        <v>0</v>
      </c>
      <c r="AT73" s="55">
        <v>0</v>
      </c>
      <c r="AU73" s="55">
        <v>0</v>
      </c>
      <c r="AV73" s="55">
        <v>0</v>
      </c>
      <c r="AW73" s="55">
        <v>0</v>
      </c>
      <c r="AX73" s="55">
        <v>0</v>
      </c>
      <c r="AY73" s="55">
        <v>0</v>
      </c>
      <c r="AZ73" s="55">
        <v>0</v>
      </c>
      <c r="BA73" s="55">
        <v>0</v>
      </c>
      <c r="BB73" s="484">
        <v>0</v>
      </c>
      <c r="BC73" s="55">
        <v>0</v>
      </c>
      <c r="BD73" s="55">
        <v>0</v>
      </c>
      <c r="BE73" s="55">
        <v>0</v>
      </c>
      <c r="BF73" s="55">
        <v>0</v>
      </c>
      <c r="BG73" s="55">
        <v>0</v>
      </c>
      <c r="BH73" s="55">
        <v>0</v>
      </c>
      <c r="BI73" s="55">
        <v>0</v>
      </c>
      <c r="BJ73" s="55">
        <v>0</v>
      </c>
      <c r="BK73" s="55">
        <v>0</v>
      </c>
      <c r="BL73" s="55">
        <v>0</v>
      </c>
      <c r="BM73" s="55">
        <v>0</v>
      </c>
      <c r="BN73" s="472">
        <f t="shared" si="20"/>
        <v>0</v>
      </c>
      <c r="BO73" s="55">
        <v>0</v>
      </c>
      <c r="BP73" s="55">
        <v>0</v>
      </c>
      <c r="BQ73" s="55">
        <v>0</v>
      </c>
      <c r="BR73" s="55">
        <v>0</v>
      </c>
      <c r="BS73" s="55">
        <v>0</v>
      </c>
      <c r="BT73" s="55">
        <v>0</v>
      </c>
      <c r="BU73" s="55">
        <v>0</v>
      </c>
      <c r="BV73" s="55">
        <v>0</v>
      </c>
      <c r="BW73" s="55">
        <v>0</v>
      </c>
      <c r="BX73" s="55">
        <v>0</v>
      </c>
      <c r="BY73" s="55">
        <v>0</v>
      </c>
      <c r="BZ73" s="55">
        <v>0</v>
      </c>
      <c r="CA73" s="472">
        <f t="shared" si="15"/>
        <v>0</v>
      </c>
      <c r="CB73" s="484">
        <v>0</v>
      </c>
      <c r="CC73" s="55">
        <v>0</v>
      </c>
      <c r="CD73" s="55">
        <v>6.1314680000000002E-4</v>
      </c>
      <c r="CE73" s="55">
        <v>0</v>
      </c>
      <c r="CF73" s="55">
        <v>0</v>
      </c>
      <c r="CG73" s="55">
        <v>0</v>
      </c>
      <c r="CH73" s="55">
        <v>0</v>
      </c>
      <c r="CI73" s="55">
        <v>0</v>
      </c>
      <c r="CJ73" s="55">
        <v>0</v>
      </c>
      <c r="CK73" s="55">
        <v>0</v>
      </c>
      <c r="CL73" s="55">
        <v>0</v>
      </c>
      <c r="CM73" s="159">
        <v>0</v>
      </c>
      <c r="CN73" s="472">
        <f t="shared" si="27"/>
        <v>6.1314680000000002E-4</v>
      </c>
      <c r="CO73" s="55">
        <v>0</v>
      </c>
      <c r="CP73" s="55">
        <v>0</v>
      </c>
      <c r="CQ73" s="55">
        <v>0</v>
      </c>
      <c r="CR73" s="55">
        <v>0</v>
      </c>
      <c r="CS73" s="55">
        <v>0</v>
      </c>
      <c r="CT73" s="55">
        <v>2.6642868000000004E-2</v>
      </c>
      <c r="CU73" s="55">
        <v>1.5027675837999999</v>
      </c>
      <c r="CV73" s="55">
        <v>0.121725212</v>
      </c>
      <c r="CW73" s="55">
        <v>0.55397285160000009</v>
      </c>
      <c r="CX73" s="55">
        <v>0.60365763639999992</v>
      </c>
      <c r="CY73" s="55">
        <v>1.0704091552000001</v>
      </c>
      <c r="CZ73" s="55">
        <v>1.0206357392000001</v>
      </c>
      <c r="DA73" s="472">
        <f t="shared" si="17"/>
        <v>4.8998110462</v>
      </c>
      <c r="DB73" s="484">
        <v>0.66132437420000001</v>
      </c>
      <c r="DC73" s="55">
        <v>5.1450000000000003E-3</v>
      </c>
      <c r="DD73" s="55">
        <v>1.01757124E-2</v>
      </c>
      <c r="DE73" s="568">
        <f t="shared" si="24"/>
        <v>6.1314680000000002E-4</v>
      </c>
      <c r="DF73" s="485">
        <f t="shared" si="25"/>
        <v>0</v>
      </c>
      <c r="DG73" s="474">
        <f t="shared" si="26"/>
        <v>0.6766450866</v>
      </c>
      <c r="DH73" s="481"/>
      <c r="DN73" s="231"/>
      <c r="DO73" s="231"/>
      <c r="DP73" s="231"/>
      <c r="DQ73" s="231"/>
      <c r="DR73" s="231"/>
      <c r="DS73" s="231"/>
      <c r="DT73" s="231"/>
      <c r="DU73" s="231"/>
      <c r="DV73" s="231"/>
      <c r="DW73" s="231"/>
      <c r="DX73" s="231"/>
      <c r="DY73" s="231"/>
      <c r="DZ73" s="231"/>
      <c r="EA73" s="231"/>
      <c r="EB73" s="231"/>
      <c r="EC73" s="231"/>
      <c r="ED73" s="231"/>
      <c r="EE73" s="231"/>
    </row>
    <row r="74" spans="1:135" ht="20.100000000000001" customHeight="1" x14ac:dyDescent="0.25">
      <c r="A74" s="536"/>
      <c r="B74" s="463" t="s">
        <v>17</v>
      </c>
      <c r="C74" s="464" t="s">
        <v>18</v>
      </c>
      <c r="D74" s="479">
        <v>837.6832679585001</v>
      </c>
      <c r="E74" s="479">
        <v>678.10867391309989</v>
      </c>
      <c r="F74" s="479">
        <v>923.48887630219997</v>
      </c>
      <c r="G74" s="479">
        <v>884.56939078180017</v>
      </c>
      <c r="H74" s="479">
        <v>875.50482137509994</v>
      </c>
      <c r="I74" s="479">
        <v>1027.4582229575001</v>
      </c>
      <c r="J74" s="479">
        <v>1001.9859068590997</v>
      </c>
      <c r="K74" s="479">
        <v>1080.9570192516001</v>
      </c>
      <c r="L74" s="479">
        <v>876.73797161829987</v>
      </c>
      <c r="M74" s="479">
        <v>1008.4569294380999</v>
      </c>
      <c r="N74" s="479">
        <v>872.7228477765002</v>
      </c>
      <c r="O74" s="479">
        <v>881.70555125729993</v>
      </c>
      <c r="P74" s="481">
        <v>10949.3794794891</v>
      </c>
      <c r="Q74" s="55">
        <v>854.6658994835002</v>
      </c>
      <c r="R74" s="55">
        <v>746.51504302830006</v>
      </c>
      <c r="S74" s="55">
        <v>844.05240119559994</v>
      </c>
      <c r="T74" s="55">
        <v>1010.5824901133998</v>
      </c>
      <c r="U74" s="55">
        <v>1009.0431877083</v>
      </c>
      <c r="V74" s="55">
        <v>824.04109828889989</v>
      </c>
      <c r="W74" s="55">
        <v>819.64692514619992</v>
      </c>
      <c r="X74" s="55">
        <v>744.64260069099987</v>
      </c>
      <c r="Y74" s="55">
        <v>727.86717743830013</v>
      </c>
      <c r="Z74" s="505">
        <v>843.68035507189984</v>
      </c>
      <c r="AA74" s="505">
        <v>868.62310303679988</v>
      </c>
      <c r="AB74" s="505">
        <v>1009.1367374535001</v>
      </c>
      <c r="AC74" s="481">
        <v>10302.4970186557</v>
      </c>
      <c r="AD74" s="55">
        <v>741.29915755579998</v>
      </c>
      <c r="AE74" s="55">
        <v>668.93213728159992</v>
      </c>
      <c r="AF74" s="55">
        <v>869.73483888700002</v>
      </c>
      <c r="AG74" s="55">
        <v>1056.5763230160001</v>
      </c>
      <c r="AH74" s="55">
        <v>1151.5738378807002</v>
      </c>
      <c r="AI74" s="55">
        <v>932.73783362539996</v>
      </c>
      <c r="AJ74" s="55">
        <v>1028.0910491924001</v>
      </c>
      <c r="AK74" s="55">
        <v>1124.0587103487001</v>
      </c>
      <c r="AL74" s="55">
        <v>1203.9886637907002</v>
      </c>
      <c r="AM74" s="55">
        <v>1349.9985790893002</v>
      </c>
      <c r="AN74" s="55">
        <v>1047.5234343882</v>
      </c>
      <c r="AO74" s="55">
        <v>1566.9513561058002</v>
      </c>
      <c r="AP74" s="484">
        <v>1045.0126084328001</v>
      </c>
      <c r="AQ74" s="242">
        <v>929.97727200000008</v>
      </c>
      <c r="AR74" s="242">
        <v>1227.5785850846</v>
      </c>
      <c r="AS74" s="242">
        <v>1341.5507878724</v>
      </c>
      <c r="AT74" s="242">
        <v>1645.3266398100002</v>
      </c>
      <c r="AU74" s="242">
        <v>1136.4116509116002</v>
      </c>
      <c r="AV74" s="55">
        <v>1216.8345524859999</v>
      </c>
      <c r="AW74" s="55">
        <v>1273.4459832150012</v>
      </c>
      <c r="AX74" s="55">
        <v>1115.3942199931998</v>
      </c>
      <c r="AY74" s="55">
        <v>1402.9616353997999</v>
      </c>
      <c r="AZ74" s="55">
        <v>1347.9143622574002</v>
      </c>
      <c r="BA74" s="55">
        <v>1262.0963948866004</v>
      </c>
      <c r="BB74" s="484">
        <v>1347.4739877816003</v>
      </c>
      <c r="BC74" s="55">
        <v>1024.4314374994005</v>
      </c>
      <c r="BD74" s="55">
        <v>1507.6629626687998</v>
      </c>
      <c r="BE74" s="55">
        <v>1637.3562301320003</v>
      </c>
      <c r="BF74" s="55">
        <v>1770.6470809467999</v>
      </c>
      <c r="BG74" s="55">
        <v>1943.3469824117988</v>
      </c>
      <c r="BH74" s="55">
        <v>1855.6926026450008</v>
      </c>
      <c r="BI74" s="55">
        <v>1917.0409457625997</v>
      </c>
      <c r="BJ74" s="55">
        <v>1982.7348345644011</v>
      </c>
      <c r="BK74" s="55">
        <v>1961.0072517812</v>
      </c>
      <c r="BL74" s="55">
        <v>1749.1270888979996</v>
      </c>
      <c r="BM74" s="55">
        <v>1842.6059386994004</v>
      </c>
      <c r="BN74" s="472">
        <f t="shared" si="20"/>
        <v>20539.127343791002</v>
      </c>
      <c r="BO74" s="55">
        <v>1621.5225429158006</v>
      </c>
      <c r="BP74" s="55">
        <v>1728.0993539166004</v>
      </c>
      <c r="BQ74" s="55">
        <v>1633.1730229178006</v>
      </c>
      <c r="BR74" s="55">
        <v>1918.3380233807995</v>
      </c>
      <c r="BS74" s="55">
        <v>2119.8464459340007</v>
      </c>
      <c r="BT74" s="55">
        <v>1707.1714488108003</v>
      </c>
      <c r="BU74" s="55">
        <v>1833.4884928429999</v>
      </c>
      <c r="BV74" s="55">
        <v>1476.8680835789992</v>
      </c>
      <c r="BW74" s="55">
        <v>1394.7813066347996</v>
      </c>
      <c r="BX74" s="55">
        <v>1274.4890554760009</v>
      </c>
      <c r="BY74" s="55">
        <v>920.13978155960012</v>
      </c>
      <c r="BZ74" s="55">
        <v>1510.8208801140004</v>
      </c>
      <c r="CA74" s="472">
        <f t="shared" si="15"/>
        <v>19138.7384380822</v>
      </c>
      <c r="CB74" s="484">
        <v>1073.2930383517994</v>
      </c>
      <c r="CC74" s="55">
        <v>864.55610791760034</v>
      </c>
      <c r="CD74" s="55">
        <v>1093.0509288860001</v>
      </c>
      <c r="CE74" s="55">
        <v>1553.4623518567998</v>
      </c>
      <c r="CF74" s="55">
        <v>1287.3466360328</v>
      </c>
      <c r="CG74" s="55">
        <v>1156.3158260065998</v>
      </c>
      <c r="CH74" s="55">
        <v>888.52701065099893</v>
      </c>
      <c r="CI74" s="55">
        <v>1010.8112340354004</v>
      </c>
      <c r="CJ74" s="55">
        <v>1057.7267419305995</v>
      </c>
      <c r="CK74" s="55">
        <v>1508.9091624796004</v>
      </c>
      <c r="CL74" s="55">
        <v>952.53944711660006</v>
      </c>
      <c r="CM74" s="159">
        <v>2361.9485531235996</v>
      </c>
      <c r="CN74" s="472">
        <f t="shared" si="27"/>
        <v>14808.487038388397</v>
      </c>
      <c r="CO74" s="55">
        <v>1146.7572529951999</v>
      </c>
      <c r="CP74" s="55">
        <v>1049.0502624994008</v>
      </c>
      <c r="CQ74" s="55">
        <v>1514.8709973599998</v>
      </c>
      <c r="CR74" s="55">
        <v>1918.5845770629994</v>
      </c>
      <c r="CS74" s="55">
        <v>1868.1156688123999</v>
      </c>
      <c r="CT74" s="55">
        <v>1411.4349241005998</v>
      </c>
      <c r="CU74" s="55">
        <v>1009.6602876570003</v>
      </c>
      <c r="CV74" s="55">
        <v>1139.140023763001</v>
      </c>
      <c r="CW74" s="55">
        <v>1024.0732115236001</v>
      </c>
      <c r="CX74" s="55">
        <v>990.6018648119998</v>
      </c>
      <c r="CY74" s="55">
        <v>1079.8117927282001</v>
      </c>
      <c r="CZ74" s="55">
        <v>1204.2471358792009</v>
      </c>
      <c r="DA74" s="472">
        <f t="shared" si="17"/>
        <v>15356.347999193602</v>
      </c>
      <c r="DB74" s="484">
        <v>894.3466072043999</v>
      </c>
      <c r="DC74" s="55">
        <v>852.0889716695998</v>
      </c>
      <c r="DD74" s="55">
        <v>1194.9584325923997</v>
      </c>
      <c r="DE74" s="568">
        <f t="shared" si="24"/>
        <v>3030.9000751553995</v>
      </c>
      <c r="DF74" s="485">
        <f t="shared" si="25"/>
        <v>3710.6785128546007</v>
      </c>
      <c r="DG74" s="474">
        <f t="shared" si="26"/>
        <v>2941.3940114663992</v>
      </c>
      <c r="DH74" s="481">
        <f t="shared" si="14"/>
        <v>-20.731639745217269</v>
      </c>
      <c r="DN74" s="231"/>
      <c r="DO74" s="231"/>
      <c r="DP74" s="231"/>
      <c r="DQ74" s="231"/>
      <c r="DR74" s="231"/>
      <c r="DS74" s="231"/>
      <c r="DT74" s="231"/>
      <c r="DU74" s="231"/>
      <c r="DV74" s="231"/>
      <c r="DW74" s="231"/>
      <c r="DX74" s="231"/>
      <c r="DY74" s="231"/>
      <c r="DZ74" s="231"/>
      <c r="EA74" s="231"/>
      <c r="EB74" s="231"/>
      <c r="EC74" s="231"/>
      <c r="ED74" s="231"/>
      <c r="EE74" s="231"/>
    </row>
    <row r="75" spans="1:135" ht="20.100000000000001" customHeight="1" x14ac:dyDescent="0.25">
      <c r="A75" s="536"/>
      <c r="B75" s="463" t="s">
        <v>164</v>
      </c>
      <c r="C75" s="464" t="s">
        <v>165</v>
      </c>
      <c r="D75" s="479">
        <v>0</v>
      </c>
      <c r="E75" s="479">
        <v>0</v>
      </c>
      <c r="F75" s="479">
        <v>0</v>
      </c>
      <c r="G75" s="479">
        <v>0</v>
      </c>
      <c r="H75" s="479">
        <v>0</v>
      </c>
      <c r="I75" s="479">
        <v>0</v>
      </c>
      <c r="J75" s="479">
        <v>0</v>
      </c>
      <c r="K75" s="479">
        <v>0</v>
      </c>
      <c r="L75" s="479">
        <v>0</v>
      </c>
      <c r="M75" s="479">
        <v>0</v>
      </c>
      <c r="N75" s="479">
        <v>0</v>
      </c>
      <c r="O75" s="479">
        <v>0</v>
      </c>
      <c r="P75" s="481">
        <v>0</v>
      </c>
      <c r="Q75" s="55">
        <v>0</v>
      </c>
      <c r="R75" s="55">
        <v>0</v>
      </c>
      <c r="S75" s="55">
        <v>0</v>
      </c>
      <c r="T75" s="55">
        <v>0</v>
      </c>
      <c r="U75" s="55">
        <v>0</v>
      </c>
      <c r="V75" s="55">
        <v>0</v>
      </c>
      <c r="W75" s="55">
        <v>0</v>
      </c>
      <c r="X75" s="55">
        <v>0</v>
      </c>
      <c r="Y75" s="55">
        <v>0</v>
      </c>
      <c r="Z75" s="55">
        <v>0</v>
      </c>
      <c r="AA75" s="55">
        <v>0</v>
      </c>
      <c r="AB75" s="505">
        <v>0</v>
      </c>
      <c r="AC75" s="481">
        <v>0</v>
      </c>
      <c r="AD75" s="55">
        <v>0</v>
      </c>
      <c r="AE75" s="55">
        <v>0</v>
      </c>
      <c r="AF75" s="55">
        <v>0</v>
      </c>
      <c r="AG75" s="55">
        <v>0</v>
      </c>
      <c r="AH75" s="55">
        <v>0</v>
      </c>
      <c r="AI75" s="55">
        <v>0</v>
      </c>
      <c r="AJ75" s="55">
        <v>0</v>
      </c>
      <c r="AK75" s="55">
        <v>0</v>
      </c>
      <c r="AL75" s="55">
        <v>0</v>
      </c>
      <c r="AM75" s="55">
        <v>0</v>
      </c>
      <c r="AN75" s="55">
        <v>0</v>
      </c>
      <c r="AO75" s="55">
        <v>0</v>
      </c>
      <c r="AP75" s="507">
        <v>0</v>
      </c>
      <c r="AQ75" s="55">
        <v>0</v>
      </c>
      <c r="AR75" s="55">
        <v>0</v>
      </c>
      <c r="AS75" s="55">
        <v>0</v>
      </c>
      <c r="AT75" s="55">
        <v>0</v>
      </c>
      <c r="AU75" s="55">
        <v>0</v>
      </c>
      <c r="AV75" s="55">
        <v>0</v>
      </c>
      <c r="AW75" s="55">
        <v>0</v>
      </c>
      <c r="AX75" s="55">
        <v>0</v>
      </c>
      <c r="AY75" s="55">
        <v>0</v>
      </c>
      <c r="AZ75" s="55">
        <v>0</v>
      </c>
      <c r="BA75" s="55">
        <v>0</v>
      </c>
      <c r="BB75" s="484">
        <v>0</v>
      </c>
      <c r="BC75" s="55">
        <v>0</v>
      </c>
      <c r="BD75" s="55">
        <v>0</v>
      </c>
      <c r="BE75" s="55">
        <v>0</v>
      </c>
      <c r="BF75" s="55">
        <v>0</v>
      </c>
      <c r="BG75" s="55">
        <v>0</v>
      </c>
      <c r="BH75" s="55">
        <v>0</v>
      </c>
      <c r="BI75" s="55">
        <v>0</v>
      </c>
      <c r="BJ75" s="55">
        <v>0</v>
      </c>
      <c r="BK75" s="55">
        <v>0</v>
      </c>
      <c r="BL75" s="55">
        <v>0</v>
      </c>
      <c r="BM75" s="55">
        <v>0</v>
      </c>
      <c r="BN75" s="472">
        <f t="shared" si="20"/>
        <v>0</v>
      </c>
      <c r="BO75" s="55">
        <v>0</v>
      </c>
      <c r="BP75" s="55">
        <v>0</v>
      </c>
      <c r="BQ75" s="55">
        <v>0</v>
      </c>
      <c r="BR75" s="55">
        <v>0</v>
      </c>
      <c r="BS75" s="55">
        <v>0</v>
      </c>
      <c r="BT75" s="55">
        <v>0</v>
      </c>
      <c r="BU75" s="55">
        <v>0</v>
      </c>
      <c r="BV75" s="55">
        <v>0</v>
      </c>
      <c r="BW75" s="55">
        <v>0</v>
      </c>
      <c r="BX75" s="55">
        <v>0</v>
      </c>
      <c r="BY75" s="55">
        <v>0</v>
      </c>
      <c r="BZ75" s="55">
        <v>0</v>
      </c>
      <c r="CA75" s="472">
        <f t="shared" si="15"/>
        <v>0</v>
      </c>
      <c r="CB75" s="484">
        <v>2.3628858400000001E-2</v>
      </c>
      <c r="CC75" s="55">
        <v>2.5936356600000005E-2</v>
      </c>
      <c r="CD75" s="55">
        <v>2.52109116E-2</v>
      </c>
      <c r="CE75" s="55">
        <v>2.4553517800000001E-2</v>
      </c>
      <c r="CF75" s="55">
        <v>2.3628858400000001E-2</v>
      </c>
      <c r="CG75" s="55">
        <v>2.6539007600000001E-2</v>
      </c>
      <c r="CH75" s="55">
        <v>8.6457266000000005E-3</v>
      </c>
      <c r="CI75" s="55">
        <v>4.99964346E-2</v>
      </c>
      <c r="CJ75" s="55">
        <v>2.4939667200000005E-2</v>
      </c>
      <c r="CK75" s="55">
        <v>0</v>
      </c>
      <c r="CL75" s="55">
        <v>5.2158226400000007E-2</v>
      </c>
      <c r="CM75" s="159">
        <v>2.5772334000000001E-2</v>
      </c>
      <c r="CN75" s="472">
        <f t="shared" si="27"/>
        <v>0.3110098992</v>
      </c>
      <c r="CO75" s="55">
        <v>2.5378089800000003E-2</v>
      </c>
      <c r="CP75" s="55">
        <v>2.3610267799999998E-2</v>
      </c>
      <c r="CQ75" s="55">
        <v>2.5071310600000001E-2</v>
      </c>
      <c r="CR75" s="55">
        <v>2.4373168400000002E-2</v>
      </c>
      <c r="CS75" s="55">
        <v>2.5103895599999999E-2</v>
      </c>
      <c r="CT75" s="55">
        <v>2.4633093800000002E-2</v>
      </c>
      <c r="CU75" s="55">
        <v>2.48971352E-2</v>
      </c>
      <c r="CV75" s="55">
        <v>2.4928210999999999E-2</v>
      </c>
      <c r="CW75" s="55">
        <v>4.8332816000000001E-2</v>
      </c>
      <c r="CX75" s="55">
        <v>1.7199872200000001E-2</v>
      </c>
      <c r="CY75" s="55">
        <v>4.8170919999999999E-4</v>
      </c>
      <c r="CZ75" s="55">
        <v>0</v>
      </c>
      <c r="DA75" s="472">
        <f t="shared" si="17"/>
        <v>0.26400956960000005</v>
      </c>
      <c r="DB75" s="484">
        <v>2.8299557999999997E-3</v>
      </c>
      <c r="DC75" s="55">
        <v>0</v>
      </c>
      <c r="DD75" s="55">
        <v>0</v>
      </c>
      <c r="DE75" s="568">
        <f t="shared" si="24"/>
        <v>7.4776126600000006E-2</v>
      </c>
      <c r="DF75" s="485">
        <f t="shared" si="25"/>
        <v>7.4059668200000012E-2</v>
      </c>
      <c r="DG75" s="474">
        <f t="shared" si="26"/>
        <v>2.8299557999999997E-3</v>
      </c>
      <c r="DH75" s="481"/>
      <c r="DN75" s="231"/>
      <c r="DO75" s="231"/>
      <c r="DP75" s="231"/>
      <c r="DQ75" s="231"/>
      <c r="DR75" s="231"/>
      <c r="DS75" s="231"/>
      <c r="DT75" s="231"/>
      <c r="DU75" s="231"/>
      <c r="DV75" s="231"/>
      <c r="DW75" s="231"/>
      <c r="DX75" s="231"/>
      <c r="DY75" s="231"/>
      <c r="DZ75" s="231"/>
      <c r="EA75" s="231"/>
      <c r="EB75" s="231"/>
      <c r="EC75" s="231"/>
      <c r="ED75" s="231"/>
      <c r="EE75" s="231"/>
    </row>
    <row r="76" spans="1:135" ht="20.100000000000001" customHeight="1" x14ac:dyDescent="0.25">
      <c r="A76" s="536"/>
      <c r="B76" s="463" t="s">
        <v>28</v>
      </c>
      <c r="C76" s="464" t="s">
        <v>29</v>
      </c>
      <c r="D76" s="508">
        <v>0</v>
      </c>
      <c r="E76" s="479">
        <v>95.097055920299994</v>
      </c>
      <c r="F76" s="479">
        <v>0</v>
      </c>
      <c r="G76" s="479">
        <v>9.8444630591000006</v>
      </c>
      <c r="H76" s="479">
        <v>6.9699999999999993E-6</v>
      </c>
      <c r="I76" s="479">
        <v>0</v>
      </c>
      <c r="J76" s="479">
        <v>0</v>
      </c>
      <c r="K76" s="479">
        <v>0</v>
      </c>
      <c r="L76" s="479">
        <v>0</v>
      </c>
      <c r="M76" s="479">
        <v>0</v>
      </c>
      <c r="N76" s="479">
        <v>0</v>
      </c>
      <c r="O76" s="479">
        <v>0</v>
      </c>
      <c r="P76" s="481">
        <v>104.9415259494</v>
      </c>
      <c r="Q76" s="55">
        <v>0</v>
      </c>
      <c r="R76" s="55">
        <v>0</v>
      </c>
      <c r="S76" s="55">
        <v>0</v>
      </c>
      <c r="T76" s="55">
        <v>0</v>
      </c>
      <c r="U76" s="55">
        <v>4.3768784120000008</v>
      </c>
      <c r="V76" s="55">
        <v>90.7131947532</v>
      </c>
      <c r="W76" s="55">
        <v>0</v>
      </c>
      <c r="X76" s="55">
        <v>0</v>
      </c>
      <c r="Y76" s="55">
        <v>0</v>
      </c>
      <c r="Z76" s="505">
        <v>0</v>
      </c>
      <c r="AA76" s="505">
        <v>0</v>
      </c>
      <c r="AB76" s="505">
        <v>27.7679038966</v>
      </c>
      <c r="AC76" s="481">
        <v>122.8579770618</v>
      </c>
      <c r="AD76" s="55">
        <v>34.749399266999994</v>
      </c>
      <c r="AE76" s="55">
        <v>0</v>
      </c>
      <c r="AF76" s="55">
        <v>0</v>
      </c>
      <c r="AG76" s="55">
        <v>0</v>
      </c>
      <c r="AH76" s="55">
        <v>0</v>
      </c>
      <c r="AI76" s="55">
        <v>0</v>
      </c>
      <c r="AJ76" s="55">
        <v>0</v>
      </c>
      <c r="AK76" s="55">
        <v>0</v>
      </c>
      <c r="AL76" s="55">
        <v>0</v>
      </c>
      <c r="AM76" s="55">
        <v>0</v>
      </c>
      <c r="AN76" s="55">
        <v>0</v>
      </c>
      <c r="AO76" s="55">
        <v>0</v>
      </c>
      <c r="AP76" s="484">
        <v>0</v>
      </c>
      <c r="AQ76" s="55">
        <v>0</v>
      </c>
      <c r="AR76" s="55">
        <v>0</v>
      </c>
      <c r="AS76" s="55">
        <v>12.840397423000001</v>
      </c>
      <c r="AT76" s="55">
        <v>0</v>
      </c>
      <c r="AU76" s="55">
        <v>0</v>
      </c>
      <c r="AV76" s="55">
        <v>0</v>
      </c>
      <c r="AW76" s="55">
        <v>0</v>
      </c>
      <c r="AX76" s="55">
        <v>0</v>
      </c>
      <c r="AY76" s="55">
        <v>0</v>
      </c>
      <c r="AZ76" s="55">
        <v>0</v>
      </c>
      <c r="BA76" s="55">
        <v>0</v>
      </c>
      <c r="BB76" s="484">
        <v>0</v>
      </c>
      <c r="BC76" s="55">
        <v>0</v>
      </c>
      <c r="BD76" s="55">
        <v>0</v>
      </c>
      <c r="BE76" s="55">
        <v>0</v>
      </c>
      <c r="BF76" s="55">
        <v>0</v>
      </c>
      <c r="BG76" s="55">
        <v>0</v>
      </c>
      <c r="BH76" s="55">
        <v>0</v>
      </c>
      <c r="BI76" s="55">
        <v>0</v>
      </c>
      <c r="BJ76" s="55">
        <v>0</v>
      </c>
      <c r="BK76" s="55">
        <v>0</v>
      </c>
      <c r="BL76" s="55">
        <v>0</v>
      </c>
      <c r="BM76" s="55">
        <v>0</v>
      </c>
      <c r="BN76" s="472">
        <f t="shared" si="20"/>
        <v>0</v>
      </c>
      <c r="BO76" s="55">
        <v>0</v>
      </c>
      <c r="BP76" s="55">
        <v>0</v>
      </c>
      <c r="BQ76" s="55">
        <v>0</v>
      </c>
      <c r="BR76" s="55">
        <v>0.25997740000000003</v>
      </c>
      <c r="BS76" s="55">
        <v>0</v>
      </c>
      <c r="BT76" s="55">
        <v>0</v>
      </c>
      <c r="BU76" s="55">
        <v>5.4880000000000004</v>
      </c>
      <c r="BV76" s="55">
        <v>397.06000000000006</v>
      </c>
      <c r="BW76" s="55">
        <v>82.32</v>
      </c>
      <c r="BX76" s="55">
        <v>0</v>
      </c>
      <c r="BY76" s="55">
        <v>8.9515628752000005</v>
      </c>
      <c r="BZ76" s="55">
        <v>0</v>
      </c>
      <c r="CA76" s="472">
        <f t="shared" si="15"/>
        <v>494.07954027520009</v>
      </c>
      <c r="CB76" s="484">
        <v>0</v>
      </c>
      <c r="CC76" s="55">
        <v>0</v>
      </c>
      <c r="CD76" s="55">
        <v>0</v>
      </c>
      <c r="CE76" s="55">
        <v>0</v>
      </c>
      <c r="CF76" s="55">
        <v>0</v>
      </c>
      <c r="CG76" s="55">
        <v>7.5540701039999991</v>
      </c>
      <c r="CH76" s="55">
        <v>15.792567896</v>
      </c>
      <c r="CI76" s="55">
        <v>19.571908456799999</v>
      </c>
      <c r="CJ76" s="55">
        <v>11.2624307936</v>
      </c>
      <c r="CK76" s="55">
        <v>18.129725923399999</v>
      </c>
      <c r="CL76" s="55">
        <v>16.206882535199998</v>
      </c>
      <c r="CM76" s="159">
        <v>15.108140550999998</v>
      </c>
      <c r="CN76" s="472">
        <f t="shared" si="27"/>
        <v>103.62572625999999</v>
      </c>
      <c r="CO76" s="55">
        <v>15.451402397199999</v>
      </c>
      <c r="CP76" s="55">
        <v>9.0992110846000021</v>
      </c>
      <c r="CQ76" s="55">
        <v>3.4336684536000002</v>
      </c>
      <c r="CR76" s="55">
        <v>3.4336679734</v>
      </c>
      <c r="CS76" s="55">
        <v>3.5023419242000005</v>
      </c>
      <c r="CT76" s="55">
        <v>3.4326728618</v>
      </c>
      <c r="CU76" s="55">
        <v>0.1373468726</v>
      </c>
      <c r="CV76" s="55">
        <v>3.7077333426000001</v>
      </c>
      <c r="CW76" s="55">
        <v>0.34335123200000001</v>
      </c>
      <c r="CX76" s="55">
        <v>0.24035663260000001</v>
      </c>
      <c r="CY76" s="55">
        <v>1.1671955918000001</v>
      </c>
      <c r="CZ76" s="55">
        <v>102.91572085620001</v>
      </c>
      <c r="DA76" s="472">
        <f t="shared" si="17"/>
        <v>146.86466922260001</v>
      </c>
      <c r="DB76" s="484">
        <v>105.022141</v>
      </c>
      <c r="DC76" s="55">
        <v>0</v>
      </c>
      <c r="DD76" s="55">
        <v>0</v>
      </c>
      <c r="DE76" s="568">
        <f t="shared" si="24"/>
        <v>0</v>
      </c>
      <c r="DF76" s="485">
        <f t="shared" si="25"/>
        <v>27.984281935399999</v>
      </c>
      <c r="DG76" s="474">
        <f t="shared" si="26"/>
        <v>105.022141</v>
      </c>
      <c r="DH76" s="481">
        <f t="shared" si="14"/>
        <v>275.28974744621706</v>
      </c>
      <c r="DN76" s="231"/>
      <c r="DO76" s="231"/>
      <c r="DP76" s="231"/>
      <c r="DQ76" s="231"/>
      <c r="DR76" s="231"/>
      <c r="DS76" s="231"/>
      <c r="DT76" s="231"/>
      <c r="DU76" s="231"/>
      <c r="DV76" s="231"/>
      <c r="DW76" s="231"/>
      <c r="DX76" s="231"/>
      <c r="DY76" s="231"/>
      <c r="DZ76" s="231"/>
      <c r="EA76" s="231"/>
      <c r="EB76" s="231"/>
      <c r="EC76" s="231"/>
      <c r="ED76" s="231"/>
      <c r="EE76" s="231"/>
    </row>
    <row r="77" spans="1:135" ht="20.100000000000001" customHeight="1" x14ac:dyDescent="0.25">
      <c r="A77" s="536"/>
      <c r="B77" s="463" t="s">
        <v>30</v>
      </c>
      <c r="C77" s="464" t="s">
        <v>31</v>
      </c>
      <c r="D77" s="479">
        <v>0</v>
      </c>
      <c r="E77" s="479">
        <v>3.2024263722999997</v>
      </c>
      <c r="F77" s="479">
        <v>0</v>
      </c>
      <c r="G77" s="479">
        <v>0</v>
      </c>
      <c r="H77" s="479">
        <v>0</v>
      </c>
      <c r="I77" s="479">
        <v>0</v>
      </c>
      <c r="J77" s="479">
        <v>0</v>
      </c>
      <c r="K77" s="479">
        <v>0</v>
      </c>
      <c r="L77" s="479">
        <v>0</v>
      </c>
      <c r="M77" s="479">
        <v>0</v>
      </c>
      <c r="N77" s="479">
        <v>0</v>
      </c>
      <c r="O77" s="479">
        <v>0</v>
      </c>
      <c r="P77" s="481">
        <v>3.2024263722999997</v>
      </c>
      <c r="Q77" s="55">
        <v>0</v>
      </c>
      <c r="R77" s="55">
        <v>0</v>
      </c>
      <c r="S77" s="55">
        <v>0</v>
      </c>
      <c r="T77" s="55">
        <v>0</v>
      </c>
      <c r="U77" s="55">
        <v>4.3768784120000008</v>
      </c>
      <c r="V77" s="55">
        <v>0</v>
      </c>
      <c r="W77" s="55">
        <v>0</v>
      </c>
      <c r="X77" s="55">
        <v>0</v>
      </c>
      <c r="Y77" s="55">
        <v>0</v>
      </c>
      <c r="Z77" s="505">
        <v>0</v>
      </c>
      <c r="AA77" s="505">
        <v>0</v>
      </c>
      <c r="AB77" s="505">
        <v>0</v>
      </c>
      <c r="AC77" s="481">
        <v>4.3768784120000008</v>
      </c>
      <c r="AD77" s="55">
        <v>0</v>
      </c>
      <c r="AE77" s="55">
        <v>0</v>
      </c>
      <c r="AF77" s="55">
        <v>0</v>
      </c>
      <c r="AG77" s="55">
        <v>0</v>
      </c>
      <c r="AH77" s="55">
        <v>0</v>
      </c>
      <c r="AI77" s="55">
        <v>0</v>
      </c>
      <c r="AJ77" s="55">
        <v>0</v>
      </c>
      <c r="AK77" s="55">
        <v>0</v>
      </c>
      <c r="AL77" s="55">
        <v>0</v>
      </c>
      <c r="AM77" s="55">
        <v>0</v>
      </c>
      <c r="AN77" s="55">
        <v>0</v>
      </c>
      <c r="AO77" s="55">
        <v>0</v>
      </c>
      <c r="AP77" s="484">
        <v>0</v>
      </c>
      <c r="AQ77" s="55">
        <v>0</v>
      </c>
      <c r="AR77" s="55">
        <v>0</v>
      </c>
      <c r="AS77" s="55">
        <v>0</v>
      </c>
      <c r="AT77" s="55">
        <v>0</v>
      </c>
      <c r="AU77" s="55">
        <v>0</v>
      </c>
      <c r="AV77" s="55">
        <v>0</v>
      </c>
      <c r="AW77" s="55">
        <v>0</v>
      </c>
      <c r="AX77" s="55">
        <v>0</v>
      </c>
      <c r="AY77" s="55">
        <v>0</v>
      </c>
      <c r="AZ77" s="55">
        <v>0</v>
      </c>
      <c r="BA77" s="55">
        <v>0</v>
      </c>
      <c r="BB77" s="484">
        <v>0</v>
      </c>
      <c r="BC77" s="55">
        <v>0</v>
      </c>
      <c r="BD77" s="55">
        <v>0</v>
      </c>
      <c r="BE77" s="55">
        <v>0</v>
      </c>
      <c r="BF77" s="55">
        <v>0</v>
      </c>
      <c r="BG77" s="55">
        <v>0</v>
      </c>
      <c r="BH77" s="55">
        <v>0</v>
      </c>
      <c r="BI77" s="55">
        <v>0</v>
      </c>
      <c r="BJ77" s="55">
        <v>0</v>
      </c>
      <c r="BK77" s="55">
        <v>0</v>
      </c>
      <c r="BL77" s="55">
        <v>0</v>
      </c>
      <c r="BM77" s="55">
        <v>0</v>
      </c>
      <c r="BN77" s="472">
        <f t="shared" si="20"/>
        <v>0</v>
      </c>
      <c r="BO77" s="55">
        <v>0</v>
      </c>
      <c r="BP77" s="55">
        <v>0</v>
      </c>
      <c r="BQ77" s="55">
        <v>0</v>
      </c>
      <c r="BR77" s="55">
        <v>0</v>
      </c>
      <c r="BS77" s="55">
        <v>0</v>
      </c>
      <c r="BT77" s="55">
        <v>0</v>
      </c>
      <c r="BU77" s="55">
        <v>0</v>
      </c>
      <c r="BV77" s="55">
        <v>0</v>
      </c>
      <c r="BW77" s="55">
        <v>0</v>
      </c>
      <c r="BX77" s="55">
        <v>0</v>
      </c>
      <c r="BY77" s="55">
        <v>0</v>
      </c>
      <c r="BZ77" s="55">
        <v>0</v>
      </c>
      <c r="CA77" s="472">
        <f t="shared" si="15"/>
        <v>0</v>
      </c>
      <c r="CB77" s="484">
        <v>0</v>
      </c>
      <c r="CC77" s="55">
        <v>0</v>
      </c>
      <c r="CD77" s="55">
        <v>0</v>
      </c>
      <c r="CE77" s="55">
        <v>0</v>
      </c>
      <c r="CF77" s="55">
        <v>0</v>
      </c>
      <c r="CG77" s="55">
        <v>0</v>
      </c>
      <c r="CH77" s="55">
        <v>0</v>
      </c>
      <c r="CI77" s="55">
        <v>0</v>
      </c>
      <c r="CJ77" s="55">
        <v>0</v>
      </c>
      <c r="CK77" s="55">
        <v>0</v>
      </c>
      <c r="CL77" s="55">
        <v>0</v>
      </c>
      <c r="CM77" s="159">
        <v>0</v>
      </c>
      <c r="CN77" s="472">
        <f t="shared" si="27"/>
        <v>0</v>
      </c>
      <c r="CO77" s="55">
        <v>0</v>
      </c>
      <c r="CP77" s="55">
        <v>0</v>
      </c>
      <c r="CQ77" s="55">
        <v>0</v>
      </c>
      <c r="CR77" s="55">
        <v>0</v>
      </c>
      <c r="CS77" s="55">
        <v>0</v>
      </c>
      <c r="CT77" s="55">
        <v>0</v>
      </c>
      <c r="CU77" s="55">
        <v>0</v>
      </c>
      <c r="CV77" s="55">
        <v>0</v>
      </c>
      <c r="CW77" s="55">
        <v>0</v>
      </c>
      <c r="CX77" s="55">
        <v>0</v>
      </c>
      <c r="CY77" s="55">
        <v>0</v>
      </c>
      <c r="CZ77" s="55">
        <v>0</v>
      </c>
      <c r="DA77" s="472">
        <f t="shared" si="17"/>
        <v>0</v>
      </c>
      <c r="DB77" s="484">
        <v>0</v>
      </c>
      <c r="DC77" s="55">
        <v>0</v>
      </c>
      <c r="DD77" s="55">
        <v>0</v>
      </c>
      <c r="DE77" s="568">
        <f t="shared" si="24"/>
        <v>0</v>
      </c>
      <c r="DF77" s="485">
        <f t="shared" si="25"/>
        <v>0</v>
      </c>
      <c r="DG77" s="474">
        <f t="shared" si="26"/>
        <v>0</v>
      </c>
      <c r="DH77" s="481"/>
      <c r="DN77" s="231"/>
      <c r="DO77" s="231"/>
      <c r="DP77" s="231"/>
      <c r="DQ77" s="231"/>
      <c r="DR77" s="231"/>
      <c r="DS77" s="231"/>
      <c r="DT77" s="231"/>
      <c r="DU77" s="231"/>
      <c r="DV77" s="231"/>
      <c r="DW77" s="231"/>
      <c r="DX77" s="231"/>
      <c r="DY77" s="231"/>
      <c r="DZ77" s="231"/>
      <c r="EA77" s="231"/>
      <c r="EB77" s="231"/>
      <c r="EC77" s="231"/>
      <c r="ED77" s="231"/>
      <c r="EE77" s="231"/>
    </row>
    <row r="78" spans="1:135" ht="20.100000000000001" customHeight="1" x14ac:dyDescent="0.25">
      <c r="A78" s="536"/>
      <c r="B78" s="463" t="s">
        <v>136</v>
      </c>
      <c r="C78" s="464" t="s">
        <v>137</v>
      </c>
      <c r="D78" s="479">
        <v>0</v>
      </c>
      <c r="E78" s="479">
        <v>91.880010670000004</v>
      </c>
      <c r="F78" s="479">
        <v>0</v>
      </c>
      <c r="G78" s="479">
        <v>9.8416609099999999</v>
      </c>
      <c r="H78" s="479">
        <v>6.9699999999999993E-6</v>
      </c>
      <c r="I78" s="479">
        <v>0</v>
      </c>
      <c r="J78" s="479">
        <v>0</v>
      </c>
      <c r="K78" s="479">
        <v>0</v>
      </c>
      <c r="L78" s="479">
        <v>0</v>
      </c>
      <c r="M78" s="479">
        <v>0</v>
      </c>
      <c r="N78" s="479">
        <v>0</v>
      </c>
      <c r="O78" s="479">
        <v>0</v>
      </c>
      <c r="P78" s="481">
        <v>101.72167855000001</v>
      </c>
      <c r="Q78" s="55">
        <v>0</v>
      </c>
      <c r="R78" s="55">
        <v>0</v>
      </c>
      <c r="S78" s="55">
        <v>0</v>
      </c>
      <c r="T78" s="55">
        <v>0</v>
      </c>
      <c r="U78" s="55">
        <v>0</v>
      </c>
      <c r="V78" s="55">
        <v>90.61</v>
      </c>
      <c r="W78" s="55">
        <v>0</v>
      </c>
      <c r="X78" s="55">
        <v>0</v>
      </c>
      <c r="Y78" s="55">
        <v>0</v>
      </c>
      <c r="Z78" s="505">
        <v>0</v>
      </c>
      <c r="AA78" s="505">
        <v>0</v>
      </c>
      <c r="AB78" s="505">
        <v>62.46</v>
      </c>
      <c r="AC78" s="481">
        <v>153.07</v>
      </c>
      <c r="AD78" s="55">
        <v>0</v>
      </c>
      <c r="AE78" s="55">
        <v>0</v>
      </c>
      <c r="AF78" s="55">
        <v>0</v>
      </c>
      <c r="AG78" s="55">
        <v>0</v>
      </c>
      <c r="AH78" s="55">
        <v>0</v>
      </c>
      <c r="AI78" s="55">
        <v>0</v>
      </c>
      <c r="AJ78" s="55">
        <v>0</v>
      </c>
      <c r="AK78" s="55">
        <v>0</v>
      </c>
      <c r="AL78" s="55">
        <v>0</v>
      </c>
      <c r="AM78" s="55">
        <v>0</v>
      </c>
      <c r="AN78" s="55">
        <v>0</v>
      </c>
      <c r="AO78" s="55">
        <v>0</v>
      </c>
      <c r="AP78" s="484">
        <v>0</v>
      </c>
      <c r="AQ78" s="55">
        <v>0</v>
      </c>
      <c r="AR78" s="55">
        <v>0</v>
      </c>
      <c r="AS78" s="55">
        <v>12.840397423000001</v>
      </c>
      <c r="AT78" s="55">
        <v>0</v>
      </c>
      <c r="AU78" s="55">
        <v>0</v>
      </c>
      <c r="AV78" s="55">
        <v>0</v>
      </c>
      <c r="AW78" s="55">
        <v>0</v>
      </c>
      <c r="AX78" s="55">
        <v>0</v>
      </c>
      <c r="AY78" s="55">
        <v>0</v>
      </c>
      <c r="AZ78" s="55">
        <v>0</v>
      </c>
      <c r="BA78" s="55">
        <v>0</v>
      </c>
      <c r="BB78" s="484">
        <v>0</v>
      </c>
      <c r="BC78" s="55">
        <v>0</v>
      </c>
      <c r="BD78" s="55">
        <v>0</v>
      </c>
      <c r="BE78" s="55">
        <v>0</v>
      </c>
      <c r="BF78" s="55">
        <v>0</v>
      </c>
      <c r="BG78" s="55">
        <v>0</v>
      </c>
      <c r="BH78" s="55">
        <v>0</v>
      </c>
      <c r="BI78" s="55">
        <v>0</v>
      </c>
      <c r="BJ78" s="55">
        <v>0</v>
      </c>
      <c r="BK78" s="55">
        <v>0</v>
      </c>
      <c r="BL78" s="55">
        <v>0</v>
      </c>
      <c r="BM78" s="55">
        <v>0</v>
      </c>
      <c r="BN78" s="472">
        <f t="shared" si="20"/>
        <v>0</v>
      </c>
      <c r="BO78" s="55">
        <v>0</v>
      </c>
      <c r="BP78" s="55">
        <v>0</v>
      </c>
      <c r="BQ78" s="55">
        <v>0</v>
      </c>
      <c r="BR78" s="55">
        <v>0.25997740000000003</v>
      </c>
      <c r="BS78" s="55">
        <v>0</v>
      </c>
      <c r="BT78" s="55">
        <v>0</v>
      </c>
      <c r="BU78" s="55">
        <v>5.4880000000000004</v>
      </c>
      <c r="BV78" s="55">
        <v>397.06000000000006</v>
      </c>
      <c r="BW78" s="55">
        <v>82.32</v>
      </c>
      <c r="BX78" s="55">
        <v>0</v>
      </c>
      <c r="BY78" s="55">
        <v>9.0006000000000004</v>
      </c>
      <c r="BZ78" s="55">
        <v>0</v>
      </c>
      <c r="CA78" s="472">
        <f t="shared" si="15"/>
        <v>494.1285774000001</v>
      </c>
      <c r="CB78" s="484">
        <v>0</v>
      </c>
      <c r="CC78" s="55">
        <v>0</v>
      </c>
      <c r="CD78" s="55">
        <v>0</v>
      </c>
      <c r="CE78" s="55">
        <v>0</v>
      </c>
      <c r="CF78" s="55">
        <v>0</v>
      </c>
      <c r="CG78" s="55">
        <v>11.319000000000001</v>
      </c>
      <c r="CH78" s="55">
        <v>14.749000000000001</v>
      </c>
      <c r="CI78" s="55">
        <v>19.207999999999998</v>
      </c>
      <c r="CJ78" s="55">
        <v>13.72</v>
      </c>
      <c r="CK78" s="55">
        <v>17.218599999999999</v>
      </c>
      <c r="CL78" s="55">
        <v>15.9838</v>
      </c>
      <c r="CM78" s="159">
        <v>15.778</v>
      </c>
      <c r="CN78" s="472">
        <f t="shared" si="27"/>
        <v>107.9764</v>
      </c>
      <c r="CO78" s="55">
        <v>13.514200000000001</v>
      </c>
      <c r="CP78" s="55">
        <v>7.5803000000000003</v>
      </c>
      <c r="CQ78" s="55">
        <v>2.4009999999999998</v>
      </c>
      <c r="CR78" s="55">
        <v>4.5275999999999996</v>
      </c>
      <c r="CS78" s="55">
        <v>3.7730000000000001</v>
      </c>
      <c r="CT78" s="55">
        <v>2.0579999999999998</v>
      </c>
      <c r="CU78" s="55">
        <v>0.13719999999999999</v>
      </c>
      <c r="CV78" s="55">
        <v>3.8416000000000001</v>
      </c>
      <c r="CW78" s="55">
        <v>0.30869999999999997</v>
      </c>
      <c r="CX78" s="55">
        <v>0.13719999999999999</v>
      </c>
      <c r="CY78" s="55">
        <v>104.06619999999999</v>
      </c>
      <c r="CZ78" s="55">
        <v>104.958</v>
      </c>
      <c r="DA78" s="472">
        <f t="shared" si="17"/>
        <v>247.303</v>
      </c>
      <c r="DB78" s="484">
        <v>0</v>
      </c>
      <c r="DC78" s="55">
        <v>0</v>
      </c>
      <c r="DD78" s="55">
        <v>0</v>
      </c>
      <c r="DE78" s="568">
        <f t="shared" si="24"/>
        <v>0</v>
      </c>
      <c r="DF78" s="485">
        <f t="shared" si="25"/>
        <v>23.4955</v>
      </c>
      <c r="DG78" s="474">
        <f t="shared" si="26"/>
        <v>0</v>
      </c>
      <c r="DH78" s="481">
        <f t="shared" si="14"/>
        <v>-100</v>
      </c>
      <c r="DN78" s="231"/>
      <c r="DO78" s="231"/>
      <c r="DP78" s="231"/>
      <c r="DQ78" s="231"/>
      <c r="DR78" s="231"/>
      <c r="DS78" s="231"/>
      <c r="DT78" s="231"/>
      <c r="DU78" s="231"/>
      <c r="DV78" s="231"/>
      <c r="DW78" s="231"/>
      <c r="DX78" s="231"/>
      <c r="DY78" s="231"/>
      <c r="DZ78" s="231"/>
      <c r="EA78" s="231"/>
      <c r="EB78" s="231"/>
      <c r="EC78" s="231"/>
      <c r="ED78" s="231"/>
      <c r="EE78" s="231"/>
    </row>
    <row r="79" spans="1:135" ht="20.100000000000001" customHeight="1" x14ac:dyDescent="0.25">
      <c r="A79" s="536"/>
      <c r="B79" s="463" t="s">
        <v>32</v>
      </c>
      <c r="C79" s="464" t="s">
        <v>133</v>
      </c>
      <c r="D79" s="479">
        <v>387.0834676752001</v>
      </c>
      <c r="E79" s="479">
        <v>397.64037904229997</v>
      </c>
      <c r="F79" s="479">
        <v>424.86484245710005</v>
      </c>
      <c r="G79" s="479">
        <v>446.42577242989995</v>
      </c>
      <c r="H79" s="479">
        <v>463.01821980019997</v>
      </c>
      <c r="I79" s="479">
        <v>383.61861578449998</v>
      </c>
      <c r="J79" s="479">
        <v>221.67964223839999</v>
      </c>
      <c r="K79" s="479">
        <v>305.39734777129996</v>
      </c>
      <c r="L79" s="479">
        <v>261.10252485679996</v>
      </c>
      <c r="M79" s="479">
        <v>347.72753232499997</v>
      </c>
      <c r="N79" s="479">
        <v>431.41873324799997</v>
      </c>
      <c r="O79" s="479">
        <v>416.67534205280003</v>
      </c>
      <c r="P79" s="481">
        <v>4486.6524196814999</v>
      </c>
      <c r="Q79" s="55">
        <v>248.58112108070003</v>
      </c>
      <c r="R79" s="55">
        <v>377.51369691629998</v>
      </c>
      <c r="S79" s="55">
        <v>440.40206375000002</v>
      </c>
      <c r="T79" s="55">
        <v>458.53068406510005</v>
      </c>
      <c r="U79" s="55">
        <v>460.00997177309995</v>
      </c>
      <c r="V79" s="55">
        <v>449.53784975900004</v>
      </c>
      <c r="W79" s="55">
        <v>323.59931541769998</v>
      </c>
      <c r="X79" s="55">
        <v>325.01565140999998</v>
      </c>
      <c r="Y79" s="55">
        <v>395.92310695730009</v>
      </c>
      <c r="Z79" s="55">
        <v>397.09908326629994</v>
      </c>
      <c r="AA79" s="55">
        <v>374.7568979106</v>
      </c>
      <c r="AB79" s="505">
        <v>569.36267363790012</v>
      </c>
      <c r="AC79" s="481">
        <v>4820.3321159440011</v>
      </c>
      <c r="AD79" s="55">
        <v>276.13614163599999</v>
      </c>
      <c r="AE79" s="55">
        <v>331.364992723</v>
      </c>
      <c r="AF79" s="55">
        <v>402.12968218620006</v>
      </c>
      <c r="AG79" s="55">
        <v>330.9728485741</v>
      </c>
      <c r="AH79" s="55">
        <v>350.51538188419994</v>
      </c>
      <c r="AI79" s="55">
        <v>410.00332139120007</v>
      </c>
      <c r="AJ79" s="55">
        <v>370.93031396179998</v>
      </c>
      <c r="AK79" s="55">
        <v>221.40268819110003</v>
      </c>
      <c r="AL79" s="55">
        <v>217.02928067850002</v>
      </c>
      <c r="AM79" s="242">
        <v>209.12240490630001</v>
      </c>
      <c r="AN79" s="242">
        <v>257.95148652519998</v>
      </c>
      <c r="AO79" s="242">
        <v>291.99673760600001</v>
      </c>
      <c r="AP79" s="507">
        <v>288.63145614940004</v>
      </c>
      <c r="AQ79" s="55">
        <v>322.61326876940001</v>
      </c>
      <c r="AR79" s="55">
        <v>442.81619943539994</v>
      </c>
      <c r="AS79" s="55">
        <v>683.90277150160011</v>
      </c>
      <c r="AT79" s="55">
        <v>859.06133517679996</v>
      </c>
      <c r="AU79" s="55">
        <v>887.46565710740003</v>
      </c>
      <c r="AV79" s="55">
        <v>677.10876483880008</v>
      </c>
      <c r="AW79" s="55">
        <v>543.95914578320003</v>
      </c>
      <c r="AX79" s="55">
        <v>685.2261150308002</v>
      </c>
      <c r="AY79" s="55">
        <v>526.04634952380036</v>
      </c>
      <c r="AZ79" s="55">
        <v>495.66687787120014</v>
      </c>
      <c r="BA79" s="55">
        <v>455.04209568860006</v>
      </c>
      <c r="BB79" s="484">
        <v>576.70923037979992</v>
      </c>
      <c r="BC79" s="55">
        <v>541.38499855999999</v>
      </c>
      <c r="BD79" s="55">
        <v>616.97936263599991</v>
      </c>
      <c r="BE79" s="55">
        <v>547.53806623040009</v>
      </c>
      <c r="BF79" s="55">
        <v>719.70001273800028</v>
      </c>
      <c r="BG79" s="55">
        <v>1864.7154478665989</v>
      </c>
      <c r="BH79" s="55">
        <v>585.2447171913999</v>
      </c>
      <c r="BI79" s="55">
        <v>1374.665408272801</v>
      </c>
      <c r="BJ79" s="55">
        <v>899.47437474719982</v>
      </c>
      <c r="BK79" s="55">
        <v>759.25290777840041</v>
      </c>
      <c r="BL79" s="55">
        <v>851.89884738700027</v>
      </c>
      <c r="BM79" s="55">
        <v>1018.5925036350001</v>
      </c>
      <c r="BN79" s="472">
        <f t="shared" si="20"/>
        <v>10356.1558774226</v>
      </c>
      <c r="BO79" s="55">
        <v>440.96850789600035</v>
      </c>
      <c r="BP79" s="55">
        <v>346.74318836080005</v>
      </c>
      <c r="BQ79" s="55">
        <v>625.82912621599996</v>
      </c>
      <c r="BR79" s="55">
        <v>757.63081262119954</v>
      </c>
      <c r="BS79" s="55">
        <v>1159.6411452877994</v>
      </c>
      <c r="BT79" s="55">
        <v>1012.9053369119998</v>
      </c>
      <c r="BU79" s="55">
        <v>761.05482631080031</v>
      </c>
      <c r="BV79" s="55">
        <v>1026.4264037720004</v>
      </c>
      <c r="BW79" s="55">
        <v>812.25927137599979</v>
      </c>
      <c r="BX79" s="55">
        <v>628.96280371399996</v>
      </c>
      <c r="BY79" s="55">
        <v>360.24067545780002</v>
      </c>
      <c r="BZ79" s="55">
        <v>676.04810916300028</v>
      </c>
      <c r="CA79" s="472">
        <f t="shared" si="15"/>
        <v>8608.7102070873989</v>
      </c>
      <c r="CB79" s="484">
        <v>811.49567805320044</v>
      </c>
      <c r="CC79" s="55">
        <v>711.12924480920003</v>
      </c>
      <c r="CD79" s="55">
        <v>777.03939867819952</v>
      </c>
      <c r="CE79" s="55">
        <v>777.30010344280015</v>
      </c>
      <c r="CF79" s="55">
        <v>409.28684161399991</v>
      </c>
      <c r="CG79" s="55">
        <v>718.69123848760023</v>
      </c>
      <c r="CH79" s="55">
        <v>632.03791087499997</v>
      </c>
      <c r="CI79" s="55">
        <v>569.89407241619983</v>
      </c>
      <c r="CJ79" s="55">
        <v>484.03379290840002</v>
      </c>
      <c r="CK79" s="55">
        <v>433.52701601720003</v>
      </c>
      <c r="CL79" s="55">
        <v>286.61334238460006</v>
      </c>
      <c r="CM79" s="159">
        <v>566.8534756514</v>
      </c>
      <c r="CN79" s="472">
        <f t="shared" si="27"/>
        <v>7177.9021153378017</v>
      </c>
      <c r="CO79" s="55">
        <v>728.13099177139986</v>
      </c>
      <c r="CP79" s="55">
        <v>626.70291480580011</v>
      </c>
      <c r="CQ79" s="55">
        <v>669.69738609620003</v>
      </c>
      <c r="CR79" s="55">
        <v>707.89309997140003</v>
      </c>
      <c r="CS79" s="55">
        <v>621.65929984340016</v>
      </c>
      <c r="CT79" s="55">
        <v>1047.0074086248003</v>
      </c>
      <c r="CU79" s="55">
        <v>878.93021584619976</v>
      </c>
      <c r="CV79" s="55">
        <v>798.11263905800001</v>
      </c>
      <c r="CW79" s="55">
        <v>1030.6846711854</v>
      </c>
      <c r="CX79" s="55">
        <v>742.18694024020022</v>
      </c>
      <c r="CY79" s="55">
        <v>1341.0273189026</v>
      </c>
      <c r="CZ79" s="55">
        <v>657.43427331399982</v>
      </c>
      <c r="DA79" s="472">
        <f t="shared" si="17"/>
        <v>9849.4671596593998</v>
      </c>
      <c r="DB79" s="484">
        <v>623.35427536620034</v>
      </c>
      <c r="DC79" s="55">
        <v>1081.8428693548003</v>
      </c>
      <c r="DD79" s="55">
        <v>1065.5040748506001</v>
      </c>
      <c r="DE79" s="568">
        <f t="shared" si="24"/>
        <v>2299.6643215406002</v>
      </c>
      <c r="DF79" s="485">
        <f t="shared" si="25"/>
        <v>2024.5312926734</v>
      </c>
      <c r="DG79" s="474">
        <f t="shared" si="26"/>
        <v>2770.7012195716006</v>
      </c>
      <c r="DH79" s="481">
        <f t="shared" si="14"/>
        <v>36.856428428571284</v>
      </c>
      <c r="DN79" s="231"/>
      <c r="DO79" s="231"/>
      <c r="DP79" s="231"/>
      <c r="DQ79" s="231"/>
      <c r="DR79" s="231"/>
      <c r="DS79" s="231"/>
      <c r="DT79" s="231"/>
      <c r="DU79" s="231"/>
      <c r="DV79" s="231"/>
      <c r="DW79" s="231"/>
      <c r="DX79" s="231"/>
      <c r="DY79" s="231"/>
      <c r="DZ79" s="231"/>
      <c r="EA79" s="231"/>
      <c r="EB79" s="231"/>
      <c r="EC79" s="231"/>
      <c r="ED79" s="231"/>
      <c r="EE79" s="231"/>
    </row>
    <row r="80" spans="1:135" ht="20.100000000000001" customHeight="1" x14ac:dyDescent="0.25">
      <c r="A80" s="536"/>
      <c r="B80" s="463" t="s">
        <v>103</v>
      </c>
      <c r="C80" s="464" t="s">
        <v>104</v>
      </c>
      <c r="D80" s="479">
        <v>0</v>
      </c>
      <c r="E80" s="479">
        <v>0</v>
      </c>
      <c r="F80" s="479">
        <v>0</v>
      </c>
      <c r="G80" s="479">
        <v>0</v>
      </c>
      <c r="H80" s="479">
        <v>0</v>
      </c>
      <c r="I80" s="479">
        <v>0</v>
      </c>
      <c r="J80" s="479">
        <v>0</v>
      </c>
      <c r="K80" s="479">
        <v>0</v>
      </c>
      <c r="L80" s="479">
        <v>0</v>
      </c>
      <c r="M80" s="479">
        <v>0</v>
      </c>
      <c r="N80" s="479">
        <v>0</v>
      </c>
      <c r="O80" s="479">
        <v>0</v>
      </c>
      <c r="P80" s="481">
        <v>0</v>
      </c>
      <c r="Q80" s="55">
        <v>0</v>
      </c>
      <c r="R80" s="55">
        <v>0</v>
      </c>
      <c r="S80" s="55">
        <v>0</v>
      </c>
      <c r="T80" s="55">
        <v>0</v>
      </c>
      <c r="U80" s="55">
        <v>0</v>
      </c>
      <c r="V80" s="55">
        <v>0</v>
      </c>
      <c r="W80" s="55">
        <v>0</v>
      </c>
      <c r="X80" s="55">
        <v>0</v>
      </c>
      <c r="Y80" s="55">
        <v>0</v>
      </c>
      <c r="Z80" s="55">
        <v>0</v>
      </c>
      <c r="AA80" s="55">
        <v>0</v>
      </c>
      <c r="AB80" s="505">
        <v>0</v>
      </c>
      <c r="AC80" s="481">
        <v>0</v>
      </c>
      <c r="AD80" s="55">
        <v>0</v>
      </c>
      <c r="AE80" s="55">
        <v>0</v>
      </c>
      <c r="AF80" s="55">
        <v>0</v>
      </c>
      <c r="AG80" s="55">
        <v>0</v>
      </c>
      <c r="AH80" s="55">
        <v>0</v>
      </c>
      <c r="AI80" s="55">
        <v>0</v>
      </c>
      <c r="AJ80" s="55">
        <v>0</v>
      </c>
      <c r="AK80" s="55">
        <v>0</v>
      </c>
      <c r="AL80" s="55">
        <v>0</v>
      </c>
      <c r="AM80" s="55">
        <v>0</v>
      </c>
      <c r="AN80" s="55">
        <v>0</v>
      </c>
      <c r="AO80" s="55">
        <v>0</v>
      </c>
      <c r="AP80" s="484">
        <v>0</v>
      </c>
      <c r="AQ80" s="55">
        <v>0</v>
      </c>
      <c r="AR80" s="55">
        <v>0</v>
      </c>
      <c r="AS80" s="55">
        <v>0</v>
      </c>
      <c r="AT80" s="55">
        <v>0</v>
      </c>
      <c r="AU80" s="55">
        <v>0</v>
      </c>
      <c r="AV80" s="55">
        <v>0</v>
      </c>
      <c r="AW80" s="55">
        <v>0</v>
      </c>
      <c r="AX80" s="55">
        <v>0</v>
      </c>
      <c r="AY80" s="55">
        <v>0</v>
      </c>
      <c r="AZ80" s="55">
        <v>0</v>
      </c>
      <c r="BA80" s="55">
        <v>0</v>
      </c>
      <c r="BB80" s="484">
        <v>0</v>
      </c>
      <c r="BC80" s="55">
        <v>0</v>
      </c>
      <c r="BD80" s="55">
        <v>0</v>
      </c>
      <c r="BE80" s="55">
        <v>0</v>
      </c>
      <c r="BF80" s="55">
        <v>0</v>
      </c>
      <c r="BG80" s="55">
        <v>0</v>
      </c>
      <c r="BH80" s="55">
        <v>0</v>
      </c>
      <c r="BI80" s="55">
        <v>0</v>
      </c>
      <c r="BJ80" s="55">
        <v>6.86</v>
      </c>
      <c r="BK80" s="55">
        <v>0</v>
      </c>
      <c r="BL80" s="55">
        <v>0</v>
      </c>
      <c r="BM80" s="55">
        <v>4.8019999999999996</v>
      </c>
      <c r="BN80" s="472">
        <f t="shared" si="20"/>
        <v>11.661999999999999</v>
      </c>
      <c r="BO80" s="55">
        <v>4.1159999999999997</v>
      </c>
      <c r="BP80" s="55">
        <v>0</v>
      </c>
      <c r="BQ80" s="55">
        <v>0</v>
      </c>
      <c r="BR80" s="55">
        <v>0</v>
      </c>
      <c r="BS80" s="55">
        <v>0</v>
      </c>
      <c r="BT80" s="55">
        <v>0</v>
      </c>
      <c r="BU80" s="55">
        <v>0</v>
      </c>
      <c r="BV80" s="55">
        <v>0</v>
      </c>
      <c r="BW80" s="55">
        <v>0</v>
      </c>
      <c r="BX80" s="55">
        <v>0</v>
      </c>
      <c r="BY80" s="55">
        <v>0</v>
      </c>
      <c r="BZ80" s="55">
        <v>0</v>
      </c>
      <c r="CA80" s="472">
        <f t="shared" si="15"/>
        <v>4.1159999999999997</v>
      </c>
      <c r="CB80" s="484">
        <v>0</v>
      </c>
      <c r="CC80" s="55">
        <v>0</v>
      </c>
      <c r="CD80" s="55">
        <v>0</v>
      </c>
      <c r="CE80" s="55">
        <v>0</v>
      </c>
      <c r="CF80" s="55">
        <v>0</v>
      </c>
      <c r="CG80" s="55">
        <v>0</v>
      </c>
      <c r="CH80" s="55">
        <v>0</v>
      </c>
      <c r="CI80" s="55">
        <v>0</v>
      </c>
      <c r="CJ80" s="55">
        <v>0</v>
      </c>
      <c r="CK80" s="55">
        <v>0</v>
      </c>
      <c r="CL80" s="55">
        <v>0</v>
      </c>
      <c r="CM80" s="159">
        <v>0</v>
      </c>
      <c r="CN80" s="472">
        <f t="shared" si="27"/>
        <v>0</v>
      </c>
      <c r="CO80" s="55">
        <v>0</v>
      </c>
      <c r="CP80" s="55">
        <v>0</v>
      </c>
      <c r="CQ80" s="55">
        <v>0</v>
      </c>
      <c r="CR80" s="55">
        <v>0</v>
      </c>
      <c r="CS80" s="55">
        <v>0</v>
      </c>
      <c r="CT80" s="55">
        <v>0</v>
      </c>
      <c r="CU80" s="55">
        <v>0</v>
      </c>
      <c r="CV80" s="55">
        <v>0</v>
      </c>
      <c r="CW80" s="55">
        <v>0</v>
      </c>
      <c r="CX80" s="55">
        <v>0</v>
      </c>
      <c r="CY80" s="55">
        <v>0</v>
      </c>
      <c r="CZ80" s="55">
        <v>0</v>
      </c>
      <c r="DA80" s="472">
        <f t="shared" si="17"/>
        <v>0</v>
      </c>
      <c r="DB80" s="484">
        <v>0</v>
      </c>
      <c r="DC80" s="55">
        <v>0</v>
      </c>
      <c r="DD80" s="55">
        <v>0</v>
      </c>
      <c r="DE80" s="568">
        <f t="shared" si="24"/>
        <v>0</v>
      </c>
      <c r="DF80" s="485">
        <f t="shared" si="25"/>
        <v>0</v>
      </c>
      <c r="DG80" s="474">
        <f t="shared" si="26"/>
        <v>0</v>
      </c>
      <c r="DH80" s="481"/>
      <c r="DN80" s="231"/>
      <c r="DO80" s="231"/>
      <c r="DP80" s="231"/>
      <c r="DQ80" s="231"/>
      <c r="DR80" s="231"/>
      <c r="DS80" s="231"/>
      <c r="DT80" s="231"/>
      <c r="DU80" s="231"/>
      <c r="DV80" s="231"/>
      <c r="DW80" s="231"/>
      <c r="DX80" s="231"/>
      <c r="DY80" s="231"/>
      <c r="DZ80" s="231"/>
      <c r="EA80" s="231"/>
      <c r="EB80" s="231"/>
      <c r="EC80" s="231"/>
      <c r="ED80" s="231"/>
      <c r="EE80" s="231"/>
    </row>
    <row r="81" spans="1:135" ht="20.100000000000001" customHeight="1" x14ac:dyDescent="0.25">
      <c r="A81" s="536"/>
      <c r="B81" s="463" t="s">
        <v>126</v>
      </c>
      <c r="C81" s="464" t="s">
        <v>129</v>
      </c>
      <c r="D81" s="479">
        <v>0</v>
      </c>
      <c r="E81" s="479">
        <v>0</v>
      </c>
      <c r="F81" s="479">
        <v>0</v>
      </c>
      <c r="G81" s="479">
        <v>0</v>
      </c>
      <c r="H81" s="479">
        <v>0</v>
      </c>
      <c r="I81" s="479">
        <v>0</v>
      </c>
      <c r="J81" s="479">
        <v>0</v>
      </c>
      <c r="K81" s="479">
        <v>0</v>
      </c>
      <c r="L81" s="479">
        <v>0</v>
      </c>
      <c r="M81" s="479">
        <v>0</v>
      </c>
      <c r="N81" s="479">
        <v>0</v>
      </c>
      <c r="O81" s="479">
        <v>0</v>
      </c>
      <c r="P81" s="481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5">
        <v>0</v>
      </c>
      <c r="Y81" s="55">
        <v>0</v>
      </c>
      <c r="Z81" s="55">
        <v>0</v>
      </c>
      <c r="AA81" s="55">
        <v>0</v>
      </c>
      <c r="AB81" s="505">
        <v>0</v>
      </c>
      <c r="AC81" s="481">
        <v>0</v>
      </c>
      <c r="AD81" s="55">
        <v>0</v>
      </c>
      <c r="AE81" s="55">
        <v>0</v>
      </c>
      <c r="AF81" s="55">
        <v>0</v>
      </c>
      <c r="AG81" s="55">
        <v>0</v>
      </c>
      <c r="AH81" s="55">
        <v>0</v>
      </c>
      <c r="AI81" s="55">
        <v>0</v>
      </c>
      <c r="AJ81" s="55">
        <v>0</v>
      </c>
      <c r="AK81" s="55">
        <v>0</v>
      </c>
      <c r="AL81" s="55">
        <v>0</v>
      </c>
      <c r="AM81" s="55">
        <v>0</v>
      </c>
      <c r="AN81" s="55">
        <v>0</v>
      </c>
      <c r="AO81" s="55">
        <v>0</v>
      </c>
      <c r="AP81" s="507">
        <v>0</v>
      </c>
      <c r="AQ81" s="55">
        <v>0</v>
      </c>
      <c r="AR81" s="55">
        <v>0</v>
      </c>
      <c r="AS81" s="55">
        <v>0</v>
      </c>
      <c r="AT81" s="55">
        <v>0</v>
      </c>
      <c r="AU81" s="55">
        <v>0</v>
      </c>
      <c r="AV81" s="55">
        <v>0</v>
      </c>
      <c r="AW81" s="55">
        <v>0</v>
      </c>
      <c r="AX81" s="55">
        <v>0</v>
      </c>
      <c r="AY81" s="55">
        <v>0</v>
      </c>
      <c r="AZ81" s="55">
        <v>0</v>
      </c>
      <c r="BA81" s="55">
        <v>0</v>
      </c>
      <c r="BB81" s="484">
        <v>0</v>
      </c>
      <c r="BC81" s="55">
        <v>0</v>
      </c>
      <c r="BD81" s="55">
        <v>0</v>
      </c>
      <c r="BE81" s="55">
        <v>0</v>
      </c>
      <c r="BF81" s="55">
        <v>0</v>
      </c>
      <c r="BG81" s="55">
        <v>0</v>
      </c>
      <c r="BH81" s="55">
        <v>0</v>
      </c>
      <c r="BI81" s="55">
        <v>0</v>
      </c>
      <c r="BJ81" s="55">
        <v>0</v>
      </c>
      <c r="BK81" s="55">
        <v>0</v>
      </c>
      <c r="BL81" s="55">
        <v>0</v>
      </c>
      <c r="BM81" s="55">
        <v>0</v>
      </c>
      <c r="BN81" s="472">
        <f t="shared" si="20"/>
        <v>0</v>
      </c>
      <c r="BO81" s="55">
        <v>0</v>
      </c>
      <c r="BP81" s="55">
        <v>0</v>
      </c>
      <c r="BQ81" s="55">
        <v>0</v>
      </c>
      <c r="BR81" s="55">
        <v>0</v>
      </c>
      <c r="BS81" s="55">
        <v>0</v>
      </c>
      <c r="BT81" s="55">
        <v>0</v>
      </c>
      <c r="BU81" s="55">
        <v>0</v>
      </c>
      <c r="BV81" s="55">
        <v>0</v>
      </c>
      <c r="BW81" s="55">
        <v>7.5210021599999996E-2</v>
      </c>
      <c r="BX81" s="55">
        <v>7.1306123882000003</v>
      </c>
      <c r="BY81" s="55">
        <v>2.6213637800000003</v>
      </c>
      <c r="BZ81" s="55">
        <v>0.68821804380000007</v>
      </c>
      <c r="CA81" s="472">
        <f t="shared" si="15"/>
        <v>10.515404233600002</v>
      </c>
      <c r="CB81" s="484">
        <v>0</v>
      </c>
      <c r="CC81" s="55">
        <v>0</v>
      </c>
      <c r="CD81" s="55">
        <v>3.4220243582000003</v>
      </c>
      <c r="CE81" s="55">
        <v>0</v>
      </c>
      <c r="CF81" s="55">
        <v>0.58817358740000003</v>
      </c>
      <c r="CG81" s="55">
        <v>1.1910812200000001</v>
      </c>
      <c r="CH81" s="55">
        <v>0.28729247820000003</v>
      </c>
      <c r="CI81" s="55">
        <v>2.8221583809999999</v>
      </c>
      <c r="CJ81" s="55">
        <v>4.2719377470000008</v>
      </c>
      <c r="CK81" s="55">
        <v>1.4970527236000002</v>
      </c>
      <c r="CL81" s="55">
        <v>0.18601802380000002</v>
      </c>
      <c r="CM81" s="159">
        <v>2.0197205826000002</v>
      </c>
      <c r="CN81" s="472">
        <f t="shared" si="27"/>
        <v>16.285459101800001</v>
      </c>
      <c r="CO81" s="55">
        <v>45.071578516999992</v>
      </c>
      <c r="CP81" s="55">
        <v>0</v>
      </c>
      <c r="CQ81" s="55">
        <v>0.24538576719999999</v>
      </c>
      <c r="CR81" s="55">
        <v>1.3981744672</v>
      </c>
      <c r="CS81" s="55">
        <v>2.9400164051999997</v>
      </c>
      <c r="CT81" s="55">
        <v>1.9410792576000002</v>
      </c>
      <c r="CU81" s="55">
        <v>0.48342756139999998</v>
      </c>
      <c r="CV81" s="55">
        <v>8.4969924704000004</v>
      </c>
      <c r="CW81" s="55">
        <v>2.9528530430000002</v>
      </c>
      <c r="CX81" s="55">
        <v>1.9720136044000001</v>
      </c>
      <c r="CY81" s="55">
        <v>1.0109599836000001</v>
      </c>
      <c r="CZ81" s="55">
        <v>0.63053340140000003</v>
      </c>
      <c r="DA81" s="472">
        <f t="shared" si="17"/>
        <v>67.143014478399991</v>
      </c>
      <c r="DB81" s="484">
        <v>1.279446938</v>
      </c>
      <c r="DC81" s="55">
        <v>1.0251916024000003</v>
      </c>
      <c r="DD81" s="55">
        <v>3.8595046000000004E-3</v>
      </c>
      <c r="DE81" s="568">
        <f t="shared" si="24"/>
        <v>3.4220243582000003</v>
      </c>
      <c r="DF81" s="485">
        <f t="shared" si="25"/>
        <v>45.31696428419999</v>
      </c>
      <c r="DG81" s="474">
        <f t="shared" si="26"/>
        <v>2.3084980449999999</v>
      </c>
      <c r="DH81" s="481">
        <f t="shared" si="14"/>
        <v>-94.905885507858542</v>
      </c>
      <c r="DN81" s="231"/>
      <c r="DO81" s="231"/>
      <c r="DP81" s="231"/>
      <c r="DQ81" s="231"/>
      <c r="DR81" s="231"/>
      <c r="DS81" s="231"/>
      <c r="DT81" s="231"/>
      <c r="DU81" s="231"/>
      <c r="DV81" s="231"/>
      <c r="DW81" s="231"/>
      <c r="DX81" s="231"/>
      <c r="DY81" s="231"/>
      <c r="DZ81" s="231"/>
      <c r="EA81" s="231"/>
      <c r="EB81" s="231"/>
      <c r="EC81" s="231"/>
      <c r="ED81" s="231"/>
      <c r="EE81" s="231"/>
    </row>
    <row r="82" spans="1:135" ht="20.100000000000001" customHeight="1" x14ac:dyDescent="0.25">
      <c r="A82" s="536"/>
      <c r="B82" s="463" t="s">
        <v>127</v>
      </c>
      <c r="C82" s="464" t="s">
        <v>186</v>
      </c>
      <c r="D82" s="479">
        <v>0</v>
      </c>
      <c r="E82" s="479">
        <v>0</v>
      </c>
      <c r="F82" s="479">
        <v>0</v>
      </c>
      <c r="G82" s="479">
        <v>0</v>
      </c>
      <c r="H82" s="479">
        <v>0</v>
      </c>
      <c r="I82" s="479">
        <v>0</v>
      </c>
      <c r="J82" s="479">
        <v>0</v>
      </c>
      <c r="K82" s="479">
        <v>0</v>
      </c>
      <c r="L82" s="479">
        <v>0</v>
      </c>
      <c r="M82" s="479">
        <v>0</v>
      </c>
      <c r="N82" s="479">
        <v>0</v>
      </c>
      <c r="O82" s="479">
        <v>0</v>
      </c>
      <c r="P82" s="481">
        <v>0</v>
      </c>
      <c r="Q82" s="55">
        <v>0</v>
      </c>
      <c r="R82" s="55">
        <v>0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  <c r="X82" s="55">
        <v>0</v>
      </c>
      <c r="Y82" s="55">
        <v>0</v>
      </c>
      <c r="Z82" s="55">
        <v>0</v>
      </c>
      <c r="AA82" s="55">
        <v>0</v>
      </c>
      <c r="AB82" s="505">
        <v>0</v>
      </c>
      <c r="AC82" s="481">
        <v>0</v>
      </c>
      <c r="AD82" s="55">
        <v>0</v>
      </c>
      <c r="AE82" s="55">
        <v>0</v>
      </c>
      <c r="AF82" s="55">
        <v>0</v>
      </c>
      <c r="AG82" s="55">
        <v>0</v>
      </c>
      <c r="AH82" s="55">
        <v>0</v>
      </c>
      <c r="AI82" s="55">
        <v>0</v>
      </c>
      <c r="AJ82" s="55">
        <v>0</v>
      </c>
      <c r="AK82" s="55">
        <v>0</v>
      </c>
      <c r="AL82" s="55">
        <v>0</v>
      </c>
      <c r="AM82" s="55">
        <v>0</v>
      </c>
      <c r="AN82" s="55">
        <v>0</v>
      </c>
      <c r="AO82" s="55">
        <v>0</v>
      </c>
      <c r="AP82" s="507">
        <v>0</v>
      </c>
      <c r="AQ82" s="55">
        <v>0</v>
      </c>
      <c r="AR82" s="55">
        <v>0</v>
      </c>
      <c r="AS82" s="55">
        <v>0</v>
      </c>
      <c r="AT82" s="55">
        <v>0</v>
      </c>
      <c r="AU82" s="55">
        <v>0</v>
      </c>
      <c r="AV82" s="55">
        <v>0</v>
      </c>
      <c r="AW82" s="55">
        <v>0</v>
      </c>
      <c r="AX82" s="55">
        <v>0</v>
      </c>
      <c r="AY82" s="55">
        <v>0</v>
      </c>
      <c r="AZ82" s="55">
        <v>0</v>
      </c>
      <c r="BA82" s="55">
        <v>0</v>
      </c>
      <c r="BB82" s="484">
        <v>0</v>
      </c>
      <c r="BC82" s="55">
        <v>0</v>
      </c>
      <c r="BD82" s="55">
        <v>0</v>
      </c>
      <c r="BE82" s="55">
        <v>0</v>
      </c>
      <c r="BF82" s="55">
        <v>0</v>
      </c>
      <c r="BG82" s="55">
        <v>0</v>
      </c>
      <c r="BH82" s="55">
        <v>0</v>
      </c>
      <c r="BI82" s="55">
        <v>0</v>
      </c>
      <c r="BJ82" s="55">
        <v>0</v>
      </c>
      <c r="BK82" s="55">
        <v>0</v>
      </c>
      <c r="BL82" s="55">
        <v>0</v>
      </c>
      <c r="BM82" s="55">
        <v>0</v>
      </c>
      <c r="BN82" s="472">
        <f t="shared" si="20"/>
        <v>0</v>
      </c>
      <c r="BO82" s="55">
        <v>0</v>
      </c>
      <c r="BP82" s="55">
        <v>0</v>
      </c>
      <c r="BQ82" s="55">
        <v>0</v>
      </c>
      <c r="BR82" s="55">
        <v>0</v>
      </c>
      <c r="BS82" s="55">
        <v>0</v>
      </c>
      <c r="BT82" s="55">
        <v>0</v>
      </c>
      <c r="BU82" s="55">
        <v>0</v>
      </c>
      <c r="BV82" s="55">
        <v>0</v>
      </c>
      <c r="BW82" s="55">
        <v>173.93430145839991</v>
      </c>
      <c r="BX82" s="55">
        <v>370.24759181759993</v>
      </c>
      <c r="BY82" s="55">
        <v>248.66085619479998</v>
      </c>
      <c r="BZ82" s="55">
        <v>330.01173047499998</v>
      </c>
      <c r="CA82" s="472">
        <f t="shared" si="15"/>
        <v>1122.8544799457998</v>
      </c>
      <c r="CB82" s="484">
        <v>143.86948956800003</v>
      </c>
      <c r="CC82" s="55">
        <v>279.01396726279995</v>
      </c>
      <c r="CD82" s="55">
        <v>265.11371328539991</v>
      </c>
      <c r="CE82" s="55">
        <v>209.38786101660006</v>
      </c>
      <c r="CF82" s="55">
        <v>241.50429283260019</v>
      </c>
      <c r="CG82" s="55">
        <v>259.08845502960003</v>
      </c>
      <c r="CH82" s="55">
        <v>135.08172069979992</v>
      </c>
      <c r="CI82" s="55">
        <v>200.67974710700022</v>
      </c>
      <c r="CJ82" s="55">
        <v>187.39928747540034</v>
      </c>
      <c r="CK82" s="55">
        <v>322.7821462600001</v>
      </c>
      <c r="CL82" s="55">
        <v>313.69291071299983</v>
      </c>
      <c r="CM82" s="159">
        <v>730.8255599833999</v>
      </c>
      <c r="CN82" s="472">
        <f t="shared" si="27"/>
        <v>3288.4391512336006</v>
      </c>
      <c r="CO82" s="55">
        <v>369.5743464097996</v>
      </c>
      <c r="CP82" s="55">
        <v>249.12379265619995</v>
      </c>
      <c r="CQ82" s="55">
        <v>940.00799480140029</v>
      </c>
      <c r="CR82" s="55">
        <v>651.05371226560044</v>
      </c>
      <c r="CS82" s="55">
        <v>511.36029036679992</v>
      </c>
      <c r="CT82" s="55">
        <v>535.0444603980003</v>
      </c>
      <c r="CU82" s="55">
        <v>491.38670812420003</v>
      </c>
      <c r="CV82" s="55">
        <v>355.90168390839995</v>
      </c>
      <c r="CW82" s="55">
        <v>535.57538913760004</v>
      </c>
      <c r="CX82" s="55">
        <v>471.14569852279999</v>
      </c>
      <c r="CY82" s="55">
        <v>488.83055543559982</v>
      </c>
      <c r="CZ82" s="55">
        <v>464.27293844260026</v>
      </c>
      <c r="DA82" s="472">
        <f t="shared" ref="DA82:DA145" si="28">SUM(CO82:CZ82)</f>
        <v>6063.2775704690002</v>
      </c>
      <c r="DB82" s="484">
        <v>378.23370389839982</v>
      </c>
      <c r="DC82" s="55">
        <v>394.81359859059995</v>
      </c>
      <c r="DD82" s="55">
        <v>532.75498225179967</v>
      </c>
      <c r="DE82" s="568">
        <f t="shared" si="24"/>
        <v>687.99717011619987</v>
      </c>
      <c r="DF82" s="485">
        <f t="shared" si="25"/>
        <v>1558.7061338673998</v>
      </c>
      <c r="DG82" s="474">
        <f t="shared" si="26"/>
        <v>1305.8022847407995</v>
      </c>
      <c r="DH82" s="481">
        <f t="shared" si="14"/>
        <v>-16.225242438682486</v>
      </c>
      <c r="DN82" s="231"/>
      <c r="DO82" s="231"/>
      <c r="DP82" s="231"/>
      <c r="DQ82" s="231"/>
      <c r="DR82" s="231"/>
      <c r="DS82" s="231"/>
      <c r="DT82" s="231"/>
      <c r="DU82" s="231"/>
      <c r="DV82" s="231"/>
      <c r="DW82" s="231"/>
      <c r="DX82" s="231"/>
      <c r="DY82" s="231"/>
      <c r="DZ82" s="231"/>
      <c r="EA82" s="231"/>
      <c r="EB82" s="231"/>
      <c r="EC82" s="231"/>
      <c r="ED82" s="231"/>
      <c r="EE82" s="231"/>
    </row>
    <row r="83" spans="1:135" ht="20.100000000000001" customHeight="1" x14ac:dyDescent="0.25">
      <c r="A83" s="536"/>
      <c r="B83" s="463" t="s">
        <v>128</v>
      </c>
      <c r="C83" s="464" t="s">
        <v>130</v>
      </c>
      <c r="D83" s="479">
        <v>0</v>
      </c>
      <c r="E83" s="479">
        <v>0</v>
      </c>
      <c r="F83" s="479">
        <v>0</v>
      </c>
      <c r="G83" s="479">
        <v>0</v>
      </c>
      <c r="H83" s="479">
        <v>0</v>
      </c>
      <c r="I83" s="479">
        <v>0</v>
      </c>
      <c r="J83" s="479">
        <v>0</v>
      </c>
      <c r="K83" s="479">
        <v>0</v>
      </c>
      <c r="L83" s="479">
        <v>0</v>
      </c>
      <c r="M83" s="479">
        <v>0</v>
      </c>
      <c r="N83" s="479">
        <v>0</v>
      </c>
      <c r="O83" s="479">
        <v>0</v>
      </c>
      <c r="P83" s="481">
        <v>0</v>
      </c>
      <c r="Q83" s="55">
        <v>0</v>
      </c>
      <c r="R83" s="55">
        <v>0</v>
      </c>
      <c r="S83" s="55">
        <v>0</v>
      </c>
      <c r="T83" s="55">
        <v>0</v>
      </c>
      <c r="U83" s="55">
        <v>0</v>
      </c>
      <c r="V83" s="55">
        <v>0</v>
      </c>
      <c r="W83" s="55">
        <v>0</v>
      </c>
      <c r="X83" s="55">
        <v>0</v>
      </c>
      <c r="Y83" s="55">
        <v>0</v>
      </c>
      <c r="Z83" s="55">
        <v>0</v>
      </c>
      <c r="AA83" s="55">
        <v>0</v>
      </c>
      <c r="AB83" s="505">
        <v>0</v>
      </c>
      <c r="AC83" s="481">
        <v>0</v>
      </c>
      <c r="AD83" s="55">
        <v>0</v>
      </c>
      <c r="AE83" s="55">
        <v>0</v>
      </c>
      <c r="AF83" s="55">
        <v>0</v>
      </c>
      <c r="AG83" s="55">
        <v>0</v>
      </c>
      <c r="AH83" s="55">
        <v>0</v>
      </c>
      <c r="AI83" s="55">
        <v>0</v>
      </c>
      <c r="AJ83" s="55">
        <v>0</v>
      </c>
      <c r="AK83" s="55">
        <v>0</v>
      </c>
      <c r="AL83" s="55">
        <v>0</v>
      </c>
      <c r="AM83" s="55">
        <v>0</v>
      </c>
      <c r="AN83" s="55">
        <v>0</v>
      </c>
      <c r="AO83" s="55">
        <v>0</v>
      </c>
      <c r="AP83" s="507">
        <v>0</v>
      </c>
      <c r="AQ83" s="55">
        <v>0</v>
      </c>
      <c r="AR83" s="55">
        <v>0</v>
      </c>
      <c r="AS83" s="55">
        <v>0</v>
      </c>
      <c r="AT83" s="55">
        <v>0</v>
      </c>
      <c r="AU83" s="55">
        <v>0</v>
      </c>
      <c r="AV83" s="55">
        <v>0</v>
      </c>
      <c r="AW83" s="55">
        <v>0</v>
      </c>
      <c r="AX83" s="55">
        <v>0</v>
      </c>
      <c r="AY83" s="55">
        <v>0</v>
      </c>
      <c r="AZ83" s="55">
        <v>0</v>
      </c>
      <c r="BA83" s="55">
        <v>0</v>
      </c>
      <c r="BB83" s="484">
        <v>0</v>
      </c>
      <c r="BC83" s="55">
        <v>0</v>
      </c>
      <c r="BD83" s="55">
        <v>0</v>
      </c>
      <c r="BE83" s="55">
        <v>0</v>
      </c>
      <c r="BF83" s="55">
        <v>0</v>
      </c>
      <c r="BG83" s="55">
        <v>0</v>
      </c>
      <c r="BH83" s="55">
        <v>0</v>
      </c>
      <c r="BI83" s="55">
        <v>0</v>
      </c>
      <c r="BJ83" s="55">
        <v>0</v>
      </c>
      <c r="BK83" s="55">
        <v>0</v>
      </c>
      <c r="BL83" s="55">
        <v>0</v>
      </c>
      <c r="BM83" s="55">
        <v>0</v>
      </c>
      <c r="BN83" s="472">
        <f t="shared" si="20"/>
        <v>0</v>
      </c>
      <c r="BO83" s="55">
        <v>0</v>
      </c>
      <c r="BP83" s="55">
        <v>0</v>
      </c>
      <c r="BQ83" s="55">
        <v>0</v>
      </c>
      <c r="BR83" s="55">
        <v>0</v>
      </c>
      <c r="BS83" s="55">
        <v>0</v>
      </c>
      <c r="BT83" s="55">
        <v>0</v>
      </c>
      <c r="BU83" s="55">
        <v>0</v>
      </c>
      <c r="BV83" s="55">
        <v>0</v>
      </c>
      <c r="BW83" s="55">
        <v>19.103083983199998</v>
      </c>
      <c r="BX83" s="55">
        <v>140.4502901578</v>
      </c>
      <c r="BY83" s="55">
        <v>35.160257329199993</v>
      </c>
      <c r="BZ83" s="55">
        <v>85.833555348800019</v>
      </c>
      <c r="CA83" s="472">
        <f t="shared" si="15"/>
        <v>280.54718681899999</v>
      </c>
      <c r="CB83" s="484">
        <v>14.188290971400001</v>
      </c>
      <c r="CC83" s="55">
        <v>5.8361364936000006</v>
      </c>
      <c r="CD83" s="55">
        <v>4.8772395195999998</v>
      </c>
      <c r="CE83" s="55">
        <v>22.196113511600004</v>
      </c>
      <c r="CF83" s="55">
        <v>54.520905136600007</v>
      </c>
      <c r="CG83" s="55">
        <v>68.270516944000008</v>
      </c>
      <c r="CH83" s="55">
        <v>20.663009087000002</v>
      </c>
      <c r="CI83" s="55">
        <v>17.2631897256</v>
      </c>
      <c r="CJ83" s="55">
        <v>14.921211519200002</v>
      </c>
      <c r="CK83" s="55">
        <v>29.9716464362</v>
      </c>
      <c r="CL83" s="55">
        <v>26.466499800999998</v>
      </c>
      <c r="CM83" s="159">
        <v>332.27220714799995</v>
      </c>
      <c r="CN83" s="472">
        <f t="shared" si="27"/>
        <v>611.44696629379996</v>
      </c>
      <c r="CO83" s="55">
        <v>8.0214709218000007</v>
      </c>
      <c r="CP83" s="55">
        <v>8.6615403405999984</v>
      </c>
      <c r="CQ83" s="55">
        <v>97.056426786200021</v>
      </c>
      <c r="CR83" s="55">
        <v>74.4318044722</v>
      </c>
      <c r="CS83" s="55">
        <v>146.33132089240002</v>
      </c>
      <c r="CT83" s="55">
        <v>0</v>
      </c>
      <c r="CU83" s="55">
        <v>0.35586250000000003</v>
      </c>
      <c r="CV83" s="55">
        <v>24.271525975199999</v>
      </c>
      <c r="CW83" s="55">
        <v>34.012541578400004</v>
      </c>
      <c r="CX83" s="55">
        <v>31.487743548799997</v>
      </c>
      <c r="CY83" s="55">
        <v>138.83443417059999</v>
      </c>
      <c r="CZ83" s="55">
        <v>11.717851513200001</v>
      </c>
      <c r="DA83" s="472">
        <f t="shared" si="28"/>
        <v>575.18252269940001</v>
      </c>
      <c r="DB83" s="484">
        <v>51.973553347799992</v>
      </c>
      <c r="DC83" s="55">
        <v>48.727149654400009</v>
      </c>
      <c r="DD83" s="55">
        <v>91.715586134199995</v>
      </c>
      <c r="DE83" s="568">
        <f t="shared" si="24"/>
        <v>24.901666984600002</v>
      </c>
      <c r="DF83" s="485">
        <f t="shared" si="25"/>
        <v>113.73943804860002</v>
      </c>
      <c r="DG83" s="474">
        <f t="shared" si="26"/>
        <v>192.4162891364</v>
      </c>
      <c r="DH83" s="481">
        <f t="shared" si="14"/>
        <v>69.172885357655758</v>
      </c>
      <c r="DN83" s="231"/>
      <c r="DO83" s="231"/>
      <c r="DP83" s="231"/>
      <c r="DQ83" s="231"/>
      <c r="DR83" s="231"/>
      <c r="DS83" s="231"/>
      <c r="DT83" s="231"/>
      <c r="DU83" s="231"/>
      <c r="DV83" s="231"/>
      <c r="DW83" s="231"/>
      <c r="DX83" s="231"/>
      <c r="DY83" s="231"/>
      <c r="DZ83" s="231"/>
      <c r="EA83" s="231"/>
      <c r="EB83" s="231"/>
      <c r="EC83" s="231"/>
      <c r="ED83" s="231"/>
      <c r="EE83" s="231"/>
    </row>
    <row r="84" spans="1:135" ht="20.100000000000001" customHeight="1" x14ac:dyDescent="0.25">
      <c r="A84" s="536"/>
      <c r="B84" s="463" t="s">
        <v>180</v>
      </c>
      <c r="C84" s="464" t="s">
        <v>182</v>
      </c>
      <c r="D84" s="479">
        <v>0</v>
      </c>
      <c r="E84" s="479">
        <v>0</v>
      </c>
      <c r="F84" s="479">
        <v>0</v>
      </c>
      <c r="G84" s="479">
        <v>0</v>
      </c>
      <c r="H84" s="479">
        <v>0</v>
      </c>
      <c r="I84" s="479">
        <v>0</v>
      </c>
      <c r="J84" s="479">
        <v>0</v>
      </c>
      <c r="K84" s="479">
        <v>0</v>
      </c>
      <c r="L84" s="479">
        <v>0</v>
      </c>
      <c r="M84" s="479">
        <v>0</v>
      </c>
      <c r="N84" s="479">
        <v>0</v>
      </c>
      <c r="O84" s="479">
        <v>0</v>
      </c>
      <c r="P84" s="481">
        <v>0</v>
      </c>
      <c r="Q84" s="55"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W84" s="55">
        <v>0</v>
      </c>
      <c r="X84" s="55">
        <v>0</v>
      </c>
      <c r="Y84" s="55">
        <v>0</v>
      </c>
      <c r="Z84" s="55">
        <v>0</v>
      </c>
      <c r="AA84" s="55">
        <v>0</v>
      </c>
      <c r="AB84" s="505">
        <v>0</v>
      </c>
      <c r="AC84" s="481">
        <v>0</v>
      </c>
      <c r="AD84" s="55">
        <v>0</v>
      </c>
      <c r="AE84" s="55">
        <v>0</v>
      </c>
      <c r="AF84" s="55">
        <v>0</v>
      </c>
      <c r="AG84" s="55">
        <v>0</v>
      </c>
      <c r="AH84" s="55">
        <v>0</v>
      </c>
      <c r="AI84" s="55">
        <v>0</v>
      </c>
      <c r="AJ84" s="55">
        <v>0</v>
      </c>
      <c r="AK84" s="55">
        <v>0</v>
      </c>
      <c r="AL84" s="55">
        <v>0</v>
      </c>
      <c r="AM84" s="55">
        <v>0</v>
      </c>
      <c r="AN84" s="55">
        <v>0</v>
      </c>
      <c r="AO84" s="55">
        <v>0</v>
      </c>
      <c r="AP84" s="507">
        <v>0</v>
      </c>
      <c r="AQ84" s="55">
        <v>0</v>
      </c>
      <c r="AR84" s="55">
        <v>0</v>
      </c>
      <c r="AS84" s="55">
        <v>0</v>
      </c>
      <c r="AT84" s="55">
        <v>0</v>
      </c>
      <c r="AU84" s="55">
        <v>0</v>
      </c>
      <c r="AV84" s="55">
        <v>0</v>
      </c>
      <c r="AW84" s="55">
        <v>0</v>
      </c>
      <c r="AX84" s="55">
        <v>0</v>
      </c>
      <c r="AY84" s="55">
        <v>0</v>
      </c>
      <c r="AZ84" s="55">
        <v>0</v>
      </c>
      <c r="BA84" s="55">
        <v>0</v>
      </c>
      <c r="BB84" s="484">
        <v>0</v>
      </c>
      <c r="BC84" s="55">
        <v>0</v>
      </c>
      <c r="BD84" s="55">
        <v>0</v>
      </c>
      <c r="BE84" s="55">
        <v>0</v>
      </c>
      <c r="BF84" s="55">
        <v>0</v>
      </c>
      <c r="BG84" s="55">
        <v>0</v>
      </c>
      <c r="BH84" s="55">
        <v>0</v>
      </c>
      <c r="BI84" s="55">
        <v>0</v>
      </c>
      <c r="BJ84" s="55">
        <v>0</v>
      </c>
      <c r="BK84" s="55">
        <v>0</v>
      </c>
      <c r="BL84" s="55">
        <v>0</v>
      </c>
      <c r="BM84" s="55">
        <v>0</v>
      </c>
      <c r="BN84" s="472">
        <f t="shared" si="20"/>
        <v>0</v>
      </c>
      <c r="BO84" s="55">
        <v>0</v>
      </c>
      <c r="BP84" s="55">
        <v>0</v>
      </c>
      <c r="BQ84" s="55">
        <v>0</v>
      </c>
      <c r="BR84" s="55">
        <v>0</v>
      </c>
      <c r="BS84" s="55">
        <v>0</v>
      </c>
      <c r="BT84" s="55">
        <v>0</v>
      </c>
      <c r="BU84" s="55">
        <v>0</v>
      </c>
      <c r="BV84" s="55">
        <v>0</v>
      </c>
      <c r="BW84" s="55">
        <v>0</v>
      </c>
      <c r="BX84" s="55">
        <v>0</v>
      </c>
      <c r="BY84" s="55">
        <v>0</v>
      </c>
      <c r="BZ84" s="55">
        <v>0</v>
      </c>
      <c r="CA84" s="472">
        <f t="shared" si="15"/>
        <v>0</v>
      </c>
      <c r="CB84" s="484">
        <v>0</v>
      </c>
      <c r="CC84" s="55">
        <v>0</v>
      </c>
      <c r="CD84" s="55">
        <v>0</v>
      </c>
      <c r="CE84" s="55">
        <v>0</v>
      </c>
      <c r="CF84" s="55">
        <v>0</v>
      </c>
      <c r="CG84" s="55">
        <v>0.89779303320000003</v>
      </c>
      <c r="CH84" s="55">
        <v>1.6734634546000002</v>
      </c>
      <c r="CI84" s="55">
        <v>1.3228067342000003</v>
      </c>
      <c r="CJ84" s="55">
        <v>1.7961571614000003</v>
      </c>
      <c r="CK84" s="55">
        <v>1.2413145989999996</v>
      </c>
      <c r="CL84" s="55">
        <v>1.3910566684000001</v>
      </c>
      <c r="CM84" s="159">
        <v>2.1658041454000005</v>
      </c>
      <c r="CN84" s="472">
        <f t="shared" si="27"/>
        <v>10.488395796200001</v>
      </c>
      <c r="CO84" s="55">
        <v>1.4298043493999999</v>
      </c>
      <c r="CP84" s="55">
        <v>1.6496849795999995</v>
      </c>
      <c r="CQ84" s="55">
        <v>1.6015753879999994</v>
      </c>
      <c r="CR84" s="55">
        <v>2.1429150693999999</v>
      </c>
      <c r="CS84" s="55">
        <v>1.8034243023999994</v>
      </c>
      <c r="CT84" s="55">
        <v>1.6673319866</v>
      </c>
      <c r="CU84" s="55">
        <v>1.9984077973999994</v>
      </c>
      <c r="CV84" s="55">
        <v>1.9727066702000005</v>
      </c>
      <c r="CW84" s="55">
        <v>1.8034111311999996</v>
      </c>
      <c r="CX84" s="55">
        <v>2.0941845791999998</v>
      </c>
      <c r="CY84" s="55">
        <v>1.9765292680000006</v>
      </c>
      <c r="CZ84" s="55">
        <v>2.3237447380000007</v>
      </c>
      <c r="DA84" s="472">
        <f t="shared" si="28"/>
        <v>22.463720259400002</v>
      </c>
      <c r="DB84" s="484">
        <v>1.9422324235999999</v>
      </c>
      <c r="DC84" s="55">
        <v>1.7475345790000005</v>
      </c>
      <c r="DD84" s="55">
        <v>2.5452568134000009</v>
      </c>
      <c r="DE84" s="568">
        <f t="shared" si="24"/>
        <v>0</v>
      </c>
      <c r="DF84" s="485">
        <f t="shared" si="25"/>
        <v>4.681064716999999</v>
      </c>
      <c r="DG84" s="474">
        <f t="shared" si="26"/>
        <v>6.2350238160000018</v>
      </c>
      <c r="DH84" s="481">
        <f t="shared" si="14"/>
        <v>33.196701881872379</v>
      </c>
      <c r="DN84" s="231"/>
      <c r="DO84" s="231"/>
      <c r="DP84" s="231"/>
      <c r="DQ84" s="231"/>
      <c r="DR84" s="231"/>
      <c r="DS84" s="231"/>
      <c r="DT84" s="231"/>
      <c r="DU84" s="231"/>
      <c r="DV84" s="231"/>
      <c r="DW84" s="231"/>
      <c r="DX84" s="231"/>
      <c r="DY84" s="231"/>
      <c r="DZ84" s="231"/>
      <c r="EA84" s="231"/>
      <c r="EB84" s="231"/>
      <c r="EC84" s="231"/>
      <c r="ED84" s="231"/>
      <c r="EE84" s="231"/>
    </row>
    <row r="85" spans="1:135" ht="20.100000000000001" customHeight="1" x14ac:dyDescent="0.25">
      <c r="A85" s="536"/>
      <c r="B85" s="463" t="s">
        <v>181</v>
      </c>
      <c r="C85" s="464" t="s">
        <v>183</v>
      </c>
      <c r="D85" s="479">
        <v>0</v>
      </c>
      <c r="E85" s="479">
        <v>0</v>
      </c>
      <c r="F85" s="479">
        <v>0</v>
      </c>
      <c r="G85" s="479">
        <v>0</v>
      </c>
      <c r="H85" s="479">
        <v>0</v>
      </c>
      <c r="I85" s="479">
        <v>0</v>
      </c>
      <c r="J85" s="479">
        <v>0</v>
      </c>
      <c r="K85" s="479">
        <v>0</v>
      </c>
      <c r="L85" s="479">
        <v>0</v>
      </c>
      <c r="M85" s="479">
        <v>0</v>
      </c>
      <c r="N85" s="479">
        <v>0</v>
      </c>
      <c r="O85" s="479">
        <v>0</v>
      </c>
      <c r="P85" s="481">
        <v>0</v>
      </c>
      <c r="Q85" s="55">
        <v>0</v>
      </c>
      <c r="R85" s="55">
        <v>0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  <c r="X85" s="55">
        <v>0</v>
      </c>
      <c r="Y85" s="55">
        <v>0</v>
      </c>
      <c r="Z85" s="55">
        <v>0</v>
      </c>
      <c r="AA85" s="55">
        <v>0</v>
      </c>
      <c r="AB85" s="505">
        <v>0</v>
      </c>
      <c r="AC85" s="481">
        <v>0</v>
      </c>
      <c r="AD85" s="55">
        <v>0</v>
      </c>
      <c r="AE85" s="55">
        <v>0</v>
      </c>
      <c r="AF85" s="55">
        <v>0</v>
      </c>
      <c r="AG85" s="55">
        <v>0</v>
      </c>
      <c r="AH85" s="55">
        <v>0</v>
      </c>
      <c r="AI85" s="55">
        <v>0</v>
      </c>
      <c r="AJ85" s="55">
        <v>0</v>
      </c>
      <c r="AK85" s="55">
        <v>0</v>
      </c>
      <c r="AL85" s="55">
        <v>0</v>
      </c>
      <c r="AM85" s="55">
        <v>0</v>
      </c>
      <c r="AN85" s="55">
        <v>0</v>
      </c>
      <c r="AO85" s="55">
        <v>0</v>
      </c>
      <c r="AP85" s="507">
        <v>0</v>
      </c>
      <c r="AQ85" s="55">
        <v>0</v>
      </c>
      <c r="AR85" s="55">
        <v>0</v>
      </c>
      <c r="AS85" s="55">
        <v>0</v>
      </c>
      <c r="AT85" s="55">
        <v>0</v>
      </c>
      <c r="AU85" s="55">
        <v>0</v>
      </c>
      <c r="AV85" s="55">
        <v>0</v>
      </c>
      <c r="AW85" s="55">
        <v>0</v>
      </c>
      <c r="AX85" s="55">
        <v>0</v>
      </c>
      <c r="AY85" s="55">
        <v>0</v>
      </c>
      <c r="AZ85" s="55">
        <v>0</v>
      </c>
      <c r="BA85" s="55">
        <v>0</v>
      </c>
      <c r="BB85" s="484">
        <v>0</v>
      </c>
      <c r="BC85" s="55">
        <v>0</v>
      </c>
      <c r="BD85" s="55">
        <v>0</v>
      </c>
      <c r="BE85" s="55">
        <v>0</v>
      </c>
      <c r="BF85" s="55">
        <v>0</v>
      </c>
      <c r="BG85" s="55">
        <v>0</v>
      </c>
      <c r="BH85" s="55">
        <v>0</v>
      </c>
      <c r="BI85" s="55">
        <v>0</v>
      </c>
      <c r="BJ85" s="55">
        <v>0</v>
      </c>
      <c r="BK85" s="55">
        <v>0</v>
      </c>
      <c r="BL85" s="55">
        <v>0</v>
      </c>
      <c r="BM85" s="55">
        <v>0</v>
      </c>
      <c r="BN85" s="472">
        <f t="shared" ref="BN85:BN91" si="29">SUM(BB85:BM85)</f>
        <v>0</v>
      </c>
      <c r="BO85" s="55">
        <v>0</v>
      </c>
      <c r="BP85" s="55">
        <v>0</v>
      </c>
      <c r="BQ85" s="55">
        <v>0</v>
      </c>
      <c r="BR85" s="55">
        <v>0</v>
      </c>
      <c r="BS85" s="55">
        <v>0</v>
      </c>
      <c r="BT85" s="55">
        <v>0</v>
      </c>
      <c r="BU85" s="55">
        <v>0</v>
      </c>
      <c r="BV85" s="55">
        <v>0</v>
      </c>
      <c r="BW85" s="55">
        <v>0</v>
      </c>
      <c r="BX85" s="55">
        <v>0</v>
      </c>
      <c r="BY85" s="55">
        <v>0</v>
      </c>
      <c r="BZ85" s="55">
        <v>0</v>
      </c>
      <c r="CA85" s="472">
        <f t="shared" si="15"/>
        <v>0</v>
      </c>
      <c r="CB85" s="484">
        <v>0</v>
      </c>
      <c r="CC85" s="55">
        <v>0</v>
      </c>
      <c r="CD85" s="55">
        <v>0</v>
      </c>
      <c r="CE85" s="55">
        <v>0</v>
      </c>
      <c r="CF85" s="55">
        <v>0</v>
      </c>
      <c r="CG85" s="55">
        <v>0.89779303320000015</v>
      </c>
      <c r="CH85" s="55">
        <v>1.7331760502</v>
      </c>
      <c r="CI85" s="55">
        <v>1.3228067341999998</v>
      </c>
      <c r="CJ85" s="55">
        <v>1.7961571613999996</v>
      </c>
      <c r="CK85" s="55">
        <v>1.3188103040000005</v>
      </c>
      <c r="CL85" s="55">
        <v>1.3910566683999999</v>
      </c>
      <c r="CM85" s="159">
        <v>2.1725110301999999</v>
      </c>
      <c r="CN85" s="472">
        <f t="shared" si="27"/>
        <v>10.6323109816</v>
      </c>
      <c r="CO85" s="55">
        <v>1.4298043493999997</v>
      </c>
      <c r="CP85" s="55">
        <v>1.6496849795999999</v>
      </c>
      <c r="CQ85" s="55">
        <v>1.601575388000001</v>
      </c>
      <c r="CR85" s="55">
        <v>2.1429150694000003</v>
      </c>
      <c r="CS85" s="55">
        <v>1.8062880093999996</v>
      </c>
      <c r="CT85" s="55">
        <v>1.6673319866000007</v>
      </c>
      <c r="CU85" s="55">
        <v>1.9984077973999996</v>
      </c>
      <c r="CV85" s="55">
        <v>1.9823165698000003</v>
      </c>
      <c r="CW85" s="55">
        <v>1.8034111312000005</v>
      </c>
      <c r="CX85" s="55">
        <v>2.0941845792000011</v>
      </c>
      <c r="CY85" s="55">
        <v>1.9765292679999997</v>
      </c>
      <c r="CZ85" s="55">
        <v>2.3237447380000003</v>
      </c>
      <c r="DA85" s="472">
        <f t="shared" si="28"/>
        <v>22.476193866000003</v>
      </c>
      <c r="DB85" s="484">
        <v>1.9422324236000004</v>
      </c>
      <c r="DC85" s="55">
        <v>1.7618662166000003</v>
      </c>
      <c r="DD85" s="55">
        <v>2.5452568134000004</v>
      </c>
      <c r="DE85" s="568">
        <f t="shared" si="24"/>
        <v>0</v>
      </c>
      <c r="DF85" s="485">
        <f t="shared" si="25"/>
        <v>4.6810647169999999</v>
      </c>
      <c r="DG85" s="474">
        <f t="shared" si="26"/>
        <v>6.2493554536000016</v>
      </c>
      <c r="DH85" s="481">
        <f t="shared" si="14"/>
        <v>33.502863801573056</v>
      </c>
      <c r="DN85" s="231"/>
      <c r="DO85" s="231"/>
      <c r="DP85" s="231"/>
      <c r="DQ85" s="231"/>
      <c r="DR85" s="231"/>
      <c r="DS85" s="231"/>
      <c r="DT85" s="231"/>
      <c r="DU85" s="231"/>
      <c r="DV85" s="231"/>
      <c r="DW85" s="231"/>
      <c r="DX85" s="231"/>
      <c r="DY85" s="231"/>
      <c r="DZ85" s="231"/>
      <c r="EA85" s="231"/>
      <c r="EB85" s="231"/>
      <c r="EC85" s="231"/>
      <c r="ED85" s="231"/>
      <c r="EE85" s="231"/>
    </row>
    <row r="86" spans="1:135" ht="20.100000000000001" customHeight="1" x14ac:dyDescent="0.25">
      <c r="A86" s="536"/>
      <c r="B86" s="463" t="s">
        <v>184</v>
      </c>
      <c r="C86" s="464" t="s">
        <v>167</v>
      </c>
      <c r="D86" s="479">
        <v>0</v>
      </c>
      <c r="E86" s="479">
        <v>0</v>
      </c>
      <c r="F86" s="479">
        <v>0</v>
      </c>
      <c r="G86" s="479">
        <v>0</v>
      </c>
      <c r="H86" s="479">
        <v>0</v>
      </c>
      <c r="I86" s="479">
        <v>0</v>
      </c>
      <c r="J86" s="479">
        <v>0</v>
      </c>
      <c r="K86" s="479">
        <v>0</v>
      </c>
      <c r="L86" s="479">
        <v>0</v>
      </c>
      <c r="M86" s="479">
        <v>0</v>
      </c>
      <c r="N86" s="479">
        <v>0</v>
      </c>
      <c r="O86" s="479">
        <v>0</v>
      </c>
      <c r="P86" s="481">
        <v>0</v>
      </c>
      <c r="Q86" s="55">
        <v>0</v>
      </c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  <c r="X86" s="55">
        <v>0</v>
      </c>
      <c r="Y86" s="55">
        <v>0</v>
      </c>
      <c r="Z86" s="55">
        <v>0</v>
      </c>
      <c r="AA86" s="55">
        <v>0</v>
      </c>
      <c r="AB86" s="505">
        <v>0</v>
      </c>
      <c r="AC86" s="481">
        <v>0</v>
      </c>
      <c r="AD86" s="55">
        <v>0</v>
      </c>
      <c r="AE86" s="55">
        <v>0</v>
      </c>
      <c r="AF86" s="55">
        <v>0</v>
      </c>
      <c r="AG86" s="55">
        <v>0</v>
      </c>
      <c r="AH86" s="55">
        <v>0</v>
      </c>
      <c r="AI86" s="55">
        <v>0</v>
      </c>
      <c r="AJ86" s="55">
        <v>0</v>
      </c>
      <c r="AK86" s="55">
        <v>0</v>
      </c>
      <c r="AL86" s="55">
        <v>0</v>
      </c>
      <c r="AM86" s="55">
        <v>0</v>
      </c>
      <c r="AN86" s="55">
        <v>0</v>
      </c>
      <c r="AO86" s="55">
        <v>0</v>
      </c>
      <c r="AP86" s="507">
        <v>0</v>
      </c>
      <c r="AQ86" s="55">
        <v>0</v>
      </c>
      <c r="AR86" s="55">
        <v>0</v>
      </c>
      <c r="AS86" s="55">
        <v>0</v>
      </c>
      <c r="AT86" s="55">
        <v>0</v>
      </c>
      <c r="AU86" s="55">
        <v>0</v>
      </c>
      <c r="AV86" s="55">
        <v>0</v>
      </c>
      <c r="AW86" s="55">
        <v>0</v>
      </c>
      <c r="AX86" s="55">
        <v>0</v>
      </c>
      <c r="AY86" s="55">
        <v>0</v>
      </c>
      <c r="AZ86" s="55">
        <v>0</v>
      </c>
      <c r="BA86" s="55">
        <v>0</v>
      </c>
      <c r="BB86" s="484">
        <v>0</v>
      </c>
      <c r="BC86" s="55">
        <v>0</v>
      </c>
      <c r="BD86" s="55">
        <v>0</v>
      </c>
      <c r="BE86" s="55">
        <v>0</v>
      </c>
      <c r="BF86" s="55">
        <v>0</v>
      </c>
      <c r="BG86" s="55">
        <v>0</v>
      </c>
      <c r="BH86" s="55">
        <v>0</v>
      </c>
      <c r="BI86" s="55">
        <v>0</v>
      </c>
      <c r="BJ86" s="55">
        <v>0</v>
      </c>
      <c r="BK86" s="55">
        <v>0</v>
      </c>
      <c r="BL86" s="55">
        <v>0</v>
      </c>
      <c r="BM86" s="55">
        <v>0</v>
      </c>
      <c r="BN86" s="472">
        <f t="shared" si="29"/>
        <v>0</v>
      </c>
      <c r="BO86" s="55">
        <v>0</v>
      </c>
      <c r="BP86" s="55">
        <v>0</v>
      </c>
      <c r="BQ86" s="55">
        <v>0</v>
      </c>
      <c r="BR86" s="55">
        <v>0</v>
      </c>
      <c r="BS86" s="55">
        <v>0</v>
      </c>
      <c r="BT86" s="55">
        <v>0</v>
      </c>
      <c r="BU86" s="55">
        <v>0</v>
      </c>
      <c r="BV86" s="55">
        <v>0</v>
      </c>
      <c r="BW86" s="55">
        <v>0</v>
      </c>
      <c r="BX86" s="55">
        <v>0</v>
      </c>
      <c r="BY86" s="55">
        <v>0</v>
      </c>
      <c r="BZ86" s="55">
        <v>0</v>
      </c>
      <c r="CA86" s="472">
        <f t="shared" si="15"/>
        <v>0</v>
      </c>
      <c r="CB86" s="484">
        <v>0</v>
      </c>
      <c r="CC86" s="55">
        <v>0</v>
      </c>
      <c r="CD86" s="55">
        <v>0</v>
      </c>
      <c r="CE86" s="55">
        <v>0</v>
      </c>
      <c r="CF86" s="55">
        <v>0</v>
      </c>
      <c r="CG86" s="55">
        <v>0.17012779420000002</v>
      </c>
      <c r="CH86" s="55">
        <v>0.17547125400000002</v>
      </c>
      <c r="CI86" s="55">
        <v>6.8856564000000006E-3</v>
      </c>
      <c r="CJ86" s="55">
        <v>48.061217006600003</v>
      </c>
      <c r="CK86" s="55">
        <v>0.71892779419999997</v>
      </c>
      <c r="CL86" s="55">
        <v>0.58172779419999998</v>
      </c>
      <c r="CM86" s="159">
        <v>8.6802031763999992</v>
      </c>
      <c r="CN86" s="472">
        <f t="shared" si="27"/>
        <v>58.394560476000002</v>
      </c>
      <c r="CO86" s="55">
        <v>0.32418741040000004</v>
      </c>
      <c r="CP86" s="55">
        <v>0.15400700000000001</v>
      </c>
      <c r="CQ86" s="55">
        <v>0.36255058839999998</v>
      </c>
      <c r="CR86" s="55">
        <v>0.17012779420000002</v>
      </c>
      <c r="CS86" s="55">
        <v>0.18737657819999998</v>
      </c>
      <c r="CT86" s="55">
        <v>0.17278933699999999</v>
      </c>
      <c r="CU86" s="55">
        <v>0</v>
      </c>
      <c r="CV86" s="55">
        <v>3.1544132200000004</v>
      </c>
      <c r="CW86" s="55">
        <v>3.6392711600000002E-2</v>
      </c>
      <c r="CX86" s="55">
        <v>0</v>
      </c>
      <c r="CY86" s="55">
        <v>0.17012779420000002</v>
      </c>
      <c r="CZ86" s="55">
        <v>0.17012779420000002</v>
      </c>
      <c r="DA86" s="472">
        <f t="shared" si="28"/>
        <v>4.9021002281999992</v>
      </c>
      <c r="DB86" s="484">
        <v>0.52703315139999996</v>
      </c>
      <c r="DC86" s="55">
        <v>0.17012779420000002</v>
      </c>
      <c r="DD86" s="55">
        <v>0.17012779420000002</v>
      </c>
      <c r="DE86" s="568">
        <f t="shared" si="24"/>
        <v>0</v>
      </c>
      <c r="DF86" s="485">
        <f t="shared" si="25"/>
        <v>0.84074499879999998</v>
      </c>
      <c r="DG86" s="474">
        <f t="shared" si="26"/>
        <v>0.86728873979999999</v>
      </c>
      <c r="DH86" s="481">
        <f t="shared" si="14"/>
        <v>3.1571690629008886</v>
      </c>
      <c r="DN86" s="231"/>
      <c r="DO86" s="231"/>
      <c r="DP86" s="231"/>
      <c r="DQ86" s="231"/>
      <c r="DR86" s="231"/>
      <c r="DS86" s="231"/>
      <c r="DT86" s="231"/>
      <c r="DU86" s="231"/>
      <c r="DV86" s="231"/>
      <c r="DW86" s="231"/>
      <c r="DX86" s="231"/>
      <c r="DY86" s="231"/>
      <c r="DZ86" s="231"/>
      <c r="EA86" s="231"/>
      <c r="EB86" s="231"/>
      <c r="EC86" s="231"/>
      <c r="ED86" s="231"/>
      <c r="EE86" s="231"/>
    </row>
    <row r="87" spans="1:135" ht="20.100000000000001" customHeight="1" x14ac:dyDescent="0.25">
      <c r="A87" s="536"/>
      <c r="B87" s="463" t="s">
        <v>207</v>
      </c>
      <c r="C87" s="464" t="s">
        <v>211</v>
      </c>
      <c r="D87" s="479">
        <v>0</v>
      </c>
      <c r="E87" s="479">
        <v>0</v>
      </c>
      <c r="F87" s="479">
        <v>0</v>
      </c>
      <c r="G87" s="479">
        <v>0</v>
      </c>
      <c r="H87" s="479">
        <v>0</v>
      </c>
      <c r="I87" s="479">
        <v>0</v>
      </c>
      <c r="J87" s="479">
        <v>0</v>
      </c>
      <c r="K87" s="479">
        <v>0</v>
      </c>
      <c r="L87" s="479">
        <v>0</v>
      </c>
      <c r="M87" s="479">
        <v>0</v>
      </c>
      <c r="N87" s="479">
        <v>0</v>
      </c>
      <c r="O87" s="479">
        <v>0</v>
      </c>
      <c r="P87" s="481">
        <v>0</v>
      </c>
      <c r="Q87" s="55">
        <v>0</v>
      </c>
      <c r="R87" s="55">
        <v>0</v>
      </c>
      <c r="S87" s="55">
        <v>0</v>
      </c>
      <c r="T87" s="55">
        <v>0</v>
      </c>
      <c r="U87" s="55">
        <v>0</v>
      </c>
      <c r="V87" s="55">
        <v>0</v>
      </c>
      <c r="W87" s="55">
        <v>0</v>
      </c>
      <c r="X87" s="55">
        <v>0</v>
      </c>
      <c r="Y87" s="55">
        <v>0</v>
      </c>
      <c r="Z87" s="55">
        <v>0</v>
      </c>
      <c r="AA87" s="55">
        <v>0</v>
      </c>
      <c r="AB87" s="55">
        <v>0</v>
      </c>
      <c r="AC87" s="481">
        <v>0</v>
      </c>
      <c r="AD87" s="55">
        <v>0</v>
      </c>
      <c r="AE87" s="55">
        <v>0</v>
      </c>
      <c r="AF87" s="55">
        <v>0</v>
      </c>
      <c r="AG87" s="55">
        <v>0</v>
      </c>
      <c r="AH87" s="55">
        <v>0</v>
      </c>
      <c r="AI87" s="55">
        <v>0</v>
      </c>
      <c r="AJ87" s="55">
        <v>0</v>
      </c>
      <c r="AK87" s="55">
        <v>0</v>
      </c>
      <c r="AL87" s="55">
        <v>0</v>
      </c>
      <c r="AM87" s="55">
        <v>0</v>
      </c>
      <c r="AN87" s="55">
        <v>0</v>
      </c>
      <c r="AO87" s="55">
        <v>0</v>
      </c>
      <c r="AP87" s="507">
        <v>0</v>
      </c>
      <c r="AQ87" s="242">
        <v>0</v>
      </c>
      <c r="AR87" s="242">
        <v>0</v>
      </c>
      <c r="AS87" s="242">
        <v>0</v>
      </c>
      <c r="AT87" s="242">
        <v>0</v>
      </c>
      <c r="AU87" s="242">
        <v>0</v>
      </c>
      <c r="AV87" s="242">
        <v>0</v>
      </c>
      <c r="AW87" s="242">
        <v>0</v>
      </c>
      <c r="AX87" s="242">
        <v>0</v>
      </c>
      <c r="AY87" s="242">
        <v>0</v>
      </c>
      <c r="AZ87" s="242">
        <v>0</v>
      </c>
      <c r="BA87" s="571">
        <v>0</v>
      </c>
      <c r="BB87" s="484">
        <v>0</v>
      </c>
      <c r="BC87" s="55">
        <v>0</v>
      </c>
      <c r="BD87" s="55">
        <v>0</v>
      </c>
      <c r="BE87" s="55">
        <v>0</v>
      </c>
      <c r="BF87" s="55">
        <v>0</v>
      </c>
      <c r="BG87" s="55">
        <v>0</v>
      </c>
      <c r="BH87" s="55">
        <v>0</v>
      </c>
      <c r="BI87" s="55">
        <v>0</v>
      </c>
      <c r="BJ87" s="55">
        <v>0</v>
      </c>
      <c r="BK87" s="55">
        <v>0</v>
      </c>
      <c r="BL87" s="55">
        <v>0</v>
      </c>
      <c r="BM87" s="159">
        <v>0</v>
      </c>
      <c r="BN87" s="472">
        <f t="shared" si="29"/>
        <v>0</v>
      </c>
      <c r="BO87" s="55">
        <v>0</v>
      </c>
      <c r="BP87" s="55">
        <v>0</v>
      </c>
      <c r="BQ87" s="55">
        <v>0</v>
      </c>
      <c r="BR87" s="55">
        <v>0</v>
      </c>
      <c r="BS87" s="55">
        <v>0</v>
      </c>
      <c r="BT87" s="55">
        <v>0</v>
      </c>
      <c r="BU87" s="55">
        <v>0</v>
      </c>
      <c r="BV87" s="55">
        <v>0</v>
      </c>
      <c r="BW87" s="55">
        <v>0</v>
      </c>
      <c r="BX87" s="55">
        <v>0</v>
      </c>
      <c r="BY87" s="55">
        <v>0</v>
      </c>
      <c r="BZ87" s="55">
        <v>0</v>
      </c>
      <c r="CA87" s="472">
        <f t="shared" si="15"/>
        <v>0</v>
      </c>
      <c r="CB87" s="484">
        <v>0</v>
      </c>
      <c r="CC87" s="55">
        <v>0</v>
      </c>
      <c r="CD87" s="55">
        <v>0</v>
      </c>
      <c r="CE87" s="55">
        <v>0</v>
      </c>
      <c r="CF87" s="55">
        <v>0</v>
      </c>
      <c r="CG87" s="55">
        <v>0</v>
      </c>
      <c r="CH87" s="55">
        <v>0</v>
      </c>
      <c r="CI87" s="55">
        <v>0</v>
      </c>
      <c r="CJ87" s="55">
        <v>0</v>
      </c>
      <c r="CK87" s="55">
        <v>0</v>
      </c>
      <c r="CL87" s="55">
        <v>0</v>
      </c>
      <c r="CM87" s="159">
        <v>0</v>
      </c>
      <c r="CN87" s="472">
        <f t="shared" si="27"/>
        <v>0</v>
      </c>
      <c r="CO87" s="55">
        <v>0</v>
      </c>
      <c r="CP87" s="55">
        <v>1.5263500000000003E-4</v>
      </c>
      <c r="CQ87" s="55">
        <v>0</v>
      </c>
      <c r="CR87" s="55">
        <v>1.9588044000000003E-3</v>
      </c>
      <c r="CS87" s="55">
        <v>25.751335471400001</v>
      </c>
      <c r="CT87" s="55">
        <v>11.656189374200002</v>
      </c>
      <c r="CU87" s="55">
        <v>16.9012112612</v>
      </c>
      <c r="CV87" s="55">
        <v>0</v>
      </c>
      <c r="CW87" s="55">
        <v>0</v>
      </c>
      <c r="CX87" s="55">
        <v>0</v>
      </c>
      <c r="CY87" s="55">
        <v>0</v>
      </c>
      <c r="CZ87" s="55">
        <v>0</v>
      </c>
      <c r="DA87" s="472">
        <f t="shared" si="28"/>
        <v>54.310847546200009</v>
      </c>
      <c r="DB87" s="484">
        <v>0</v>
      </c>
      <c r="DC87" s="55">
        <v>0</v>
      </c>
      <c r="DD87" s="55">
        <v>0</v>
      </c>
      <c r="DE87" s="568">
        <f t="shared" si="24"/>
        <v>0</v>
      </c>
      <c r="DF87" s="485">
        <f t="shared" si="25"/>
        <v>1.5263500000000003E-4</v>
      </c>
      <c r="DG87" s="474">
        <f t="shared" si="26"/>
        <v>0</v>
      </c>
      <c r="DH87" s="481"/>
      <c r="DN87" s="231"/>
      <c r="DO87" s="231"/>
      <c r="DP87" s="231"/>
      <c r="DQ87" s="231"/>
      <c r="DR87" s="231"/>
      <c r="DS87" s="231"/>
      <c r="DT87" s="231"/>
      <c r="DU87" s="231"/>
      <c r="DV87" s="231"/>
      <c r="DW87" s="231"/>
      <c r="DX87" s="231"/>
      <c r="DY87" s="231"/>
      <c r="DZ87" s="231"/>
      <c r="EA87" s="231"/>
      <c r="EB87" s="231"/>
      <c r="EC87" s="231"/>
      <c r="ED87" s="231"/>
      <c r="EE87" s="231"/>
    </row>
    <row r="88" spans="1:135" ht="20.100000000000001" customHeight="1" x14ac:dyDescent="0.25">
      <c r="A88" s="536"/>
      <c r="B88" s="463" t="s">
        <v>208</v>
      </c>
      <c r="C88" s="464" t="s">
        <v>212</v>
      </c>
      <c r="D88" s="479">
        <v>0</v>
      </c>
      <c r="E88" s="479">
        <v>0</v>
      </c>
      <c r="F88" s="479">
        <v>0</v>
      </c>
      <c r="G88" s="479">
        <v>0</v>
      </c>
      <c r="H88" s="479">
        <v>0</v>
      </c>
      <c r="I88" s="479">
        <v>0</v>
      </c>
      <c r="J88" s="479">
        <v>0</v>
      </c>
      <c r="K88" s="479">
        <v>0</v>
      </c>
      <c r="L88" s="479">
        <v>0</v>
      </c>
      <c r="M88" s="479">
        <v>0</v>
      </c>
      <c r="N88" s="479">
        <v>0</v>
      </c>
      <c r="O88" s="479">
        <v>0</v>
      </c>
      <c r="P88" s="481">
        <v>0</v>
      </c>
      <c r="Q88" s="55">
        <v>0</v>
      </c>
      <c r="R88" s="55">
        <v>0</v>
      </c>
      <c r="S88" s="55">
        <v>0</v>
      </c>
      <c r="T88" s="55">
        <v>0</v>
      </c>
      <c r="U88" s="55">
        <v>0</v>
      </c>
      <c r="V88" s="55">
        <v>0</v>
      </c>
      <c r="W88" s="55">
        <v>0</v>
      </c>
      <c r="X88" s="55">
        <v>0</v>
      </c>
      <c r="Y88" s="55">
        <v>0</v>
      </c>
      <c r="Z88" s="55">
        <v>0</v>
      </c>
      <c r="AA88" s="55">
        <v>0</v>
      </c>
      <c r="AB88" s="55">
        <v>0</v>
      </c>
      <c r="AC88" s="481">
        <v>0</v>
      </c>
      <c r="AD88" s="55">
        <v>0</v>
      </c>
      <c r="AE88" s="55">
        <v>0</v>
      </c>
      <c r="AF88" s="55">
        <v>0</v>
      </c>
      <c r="AG88" s="55">
        <v>0</v>
      </c>
      <c r="AH88" s="55">
        <v>0</v>
      </c>
      <c r="AI88" s="55">
        <v>0</v>
      </c>
      <c r="AJ88" s="55">
        <v>0</v>
      </c>
      <c r="AK88" s="55">
        <v>0</v>
      </c>
      <c r="AL88" s="55">
        <v>0</v>
      </c>
      <c r="AM88" s="55">
        <v>0</v>
      </c>
      <c r="AN88" s="55">
        <v>0</v>
      </c>
      <c r="AO88" s="55">
        <v>0</v>
      </c>
      <c r="AP88" s="507">
        <v>0</v>
      </c>
      <c r="AQ88" s="242">
        <v>0</v>
      </c>
      <c r="AR88" s="242">
        <v>0</v>
      </c>
      <c r="AS88" s="242">
        <v>0</v>
      </c>
      <c r="AT88" s="242">
        <v>0</v>
      </c>
      <c r="AU88" s="242">
        <v>0</v>
      </c>
      <c r="AV88" s="242">
        <v>0</v>
      </c>
      <c r="AW88" s="242">
        <v>0</v>
      </c>
      <c r="AX88" s="242">
        <v>0</v>
      </c>
      <c r="AY88" s="242">
        <v>0</v>
      </c>
      <c r="AZ88" s="242">
        <v>0</v>
      </c>
      <c r="BA88" s="571">
        <v>0</v>
      </c>
      <c r="BB88" s="484">
        <v>0</v>
      </c>
      <c r="BC88" s="55">
        <v>0</v>
      </c>
      <c r="BD88" s="55">
        <v>0</v>
      </c>
      <c r="BE88" s="55">
        <v>0</v>
      </c>
      <c r="BF88" s="55">
        <v>0</v>
      </c>
      <c r="BG88" s="55">
        <v>0</v>
      </c>
      <c r="BH88" s="55">
        <v>0</v>
      </c>
      <c r="BI88" s="55">
        <v>0</v>
      </c>
      <c r="BJ88" s="55">
        <v>0</v>
      </c>
      <c r="BK88" s="55">
        <v>0</v>
      </c>
      <c r="BL88" s="55">
        <v>0</v>
      </c>
      <c r="BM88" s="159">
        <v>0</v>
      </c>
      <c r="BN88" s="472">
        <f t="shared" si="29"/>
        <v>0</v>
      </c>
      <c r="BO88" s="55">
        <v>0</v>
      </c>
      <c r="BP88" s="55">
        <v>0</v>
      </c>
      <c r="BQ88" s="55">
        <v>0</v>
      </c>
      <c r="BR88" s="55">
        <v>0</v>
      </c>
      <c r="BS88" s="55">
        <v>0</v>
      </c>
      <c r="BT88" s="55">
        <v>0</v>
      </c>
      <c r="BU88" s="55">
        <v>0</v>
      </c>
      <c r="BV88" s="55">
        <v>0</v>
      </c>
      <c r="BW88" s="55">
        <v>0</v>
      </c>
      <c r="BX88" s="55">
        <v>0</v>
      </c>
      <c r="BY88" s="55">
        <v>0</v>
      </c>
      <c r="BZ88" s="55">
        <v>0</v>
      </c>
      <c r="CA88" s="472">
        <f t="shared" si="15"/>
        <v>0</v>
      </c>
      <c r="CB88" s="484">
        <v>0</v>
      </c>
      <c r="CC88" s="55">
        <v>0</v>
      </c>
      <c r="CD88" s="55">
        <v>0</v>
      </c>
      <c r="CE88" s="55">
        <v>0</v>
      </c>
      <c r="CF88" s="55">
        <v>0</v>
      </c>
      <c r="CG88" s="55">
        <v>0</v>
      </c>
      <c r="CH88" s="55">
        <v>0</v>
      </c>
      <c r="CI88" s="55">
        <v>0</v>
      </c>
      <c r="CJ88" s="55">
        <v>0</v>
      </c>
      <c r="CK88" s="55">
        <v>0</v>
      </c>
      <c r="CL88" s="55">
        <v>0</v>
      </c>
      <c r="CM88" s="159">
        <v>0</v>
      </c>
      <c r="CN88" s="472">
        <f t="shared" si="27"/>
        <v>0</v>
      </c>
      <c r="CO88" s="55">
        <v>0</v>
      </c>
      <c r="CP88" s="55">
        <v>3.9696201537999993</v>
      </c>
      <c r="CQ88" s="55">
        <v>59.033779048999996</v>
      </c>
      <c r="CR88" s="55">
        <v>35.693414313199995</v>
      </c>
      <c r="CS88" s="55">
        <v>20.779480430800003</v>
      </c>
      <c r="CT88" s="55">
        <v>239.79217300359997</v>
      </c>
      <c r="CU88" s="55">
        <v>92.469136691399996</v>
      </c>
      <c r="CV88" s="55">
        <v>5.3505389770000003</v>
      </c>
      <c r="CW88" s="55">
        <v>0</v>
      </c>
      <c r="CX88" s="55">
        <v>0</v>
      </c>
      <c r="CY88" s="55">
        <v>0</v>
      </c>
      <c r="CZ88" s="55">
        <v>0</v>
      </c>
      <c r="DA88" s="472">
        <f t="shared" si="28"/>
        <v>457.08814261879996</v>
      </c>
      <c r="DB88" s="484">
        <v>0</v>
      </c>
      <c r="DC88" s="55">
        <v>0</v>
      </c>
      <c r="DD88" s="55">
        <v>0</v>
      </c>
      <c r="DE88" s="568">
        <f t="shared" si="24"/>
        <v>0</v>
      </c>
      <c r="DF88" s="485">
        <f t="shared" si="25"/>
        <v>63.003399202799997</v>
      </c>
      <c r="DG88" s="474">
        <f t="shared" si="26"/>
        <v>0</v>
      </c>
      <c r="DH88" s="481">
        <f t="shared" si="14"/>
        <v>-100</v>
      </c>
      <c r="DN88" s="231"/>
      <c r="DO88" s="231"/>
      <c r="DP88" s="231"/>
      <c r="DQ88" s="231"/>
      <c r="DR88" s="231"/>
      <c r="DS88" s="231"/>
      <c r="DT88" s="231"/>
      <c r="DU88" s="231"/>
      <c r="DV88" s="231"/>
      <c r="DW88" s="231"/>
      <c r="DX88" s="231"/>
      <c r="DY88" s="231"/>
      <c r="DZ88" s="231"/>
      <c r="EA88" s="231"/>
      <c r="EB88" s="231"/>
      <c r="EC88" s="231"/>
      <c r="ED88" s="231"/>
      <c r="EE88" s="231"/>
    </row>
    <row r="89" spans="1:135" ht="20.100000000000001" customHeight="1" x14ac:dyDescent="0.25">
      <c r="A89" s="536"/>
      <c r="B89" s="463" t="s">
        <v>209</v>
      </c>
      <c r="C89" s="464" t="s">
        <v>213</v>
      </c>
      <c r="D89" s="479">
        <v>0</v>
      </c>
      <c r="E89" s="479">
        <v>0</v>
      </c>
      <c r="F89" s="479">
        <v>0</v>
      </c>
      <c r="G89" s="479">
        <v>0</v>
      </c>
      <c r="H89" s="479">
        <v>0</v>
      </c>
      <c r="I89" s="479">
        <v>0</v>
      </c>
      <c r="J89" s="479">
        <v>0</v>
      </c>
      <c r="K89" s="479">
        <v>0</v>
      </c>
      <c r="L89" s="479">
        <v>0</v>
      </c>
      <c r="M89" s="479">
        <v>0</v>
      </c>
      <c r="N89" s="479">
        <v>0</v>
      </c>
      <c r="O89" s="479">
        <v>0</v>
      </c>
      <c r="P89" s="481">
        <v>0</v>
      </c>
      <c r="Q89" s="55">
        <v>0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  <c r="X89" s="55">
        <v>0</v>
      </c>
      <c r="Y89" s="55">
        <v>0</v>
      </c>
      <c r="Z89" s="55">
        <v>0</v>
      </c>
      <c r="AA89" s="55">
        <v>0</v>
      </c>
      <c r="AB89" s="55">
        <v>0</v>
      </c>
      <c r="AC89" s="481">
        <v>0</v>
      </c>
      <c r="AD89" s="55">
        <v>0</v>
      </c>
      <c r="AE89" s="55">
        <v>0</v>
      </c>
      <c r="AF89" s="55">
        <v>0</v>
      </c>
      <c r="AG89" s="55">
        <v>0</v>
      </c>
      <c r="AH89" s="55">
        <v>0</v>
      </c>
      <c r="AI89" s="55">
        <v>0</v>
      </c>
      <c r="AJ89" s="55">
        <v>0</v>
      </c>
      <c r="AK89" s="55">
        <v>0</v>
      </c>
      <c r="AL89" s="55">
        <v>0</v>
      </c>
      <c r="AM89" s="55">
        <v>0</v>
      </c>
      <c r="AN89" s="55">
        <v>0</v>
      </c>
      <c r="AO89" s="55">
        <v>0</v>
      </c>
      <c r="AP89" s="507">
        <v>0</v>
      </c>
      <c r="AQ89" s="242">
        <v>0</v>
      </c>
      <c r="AR89" s="242">
        <v>0</v>
      </c>
      <c r="AS89" s="242">
        <v>0</v>
      </c>
      <c r="AT89" s="242">
        <v>0</v>
      </c>
      <c r="AU89" s="242">
        <v>0</v>
      </c>
      <c r="AV89" s="242">
        <v>0</v>
      </c>
      <c r="AW89" s="242">
        <v>0</v>
      </c>
      <c r="AX89" s="242">
        <v>0</v>
      </c>
      <c r="AY89" s="242">
        <v>0</v>
      </c>
      <c r="AZ89" s="242">
        <v>0</v>
      </c>
      <c r="BA89" s="571">
        <v>0</v>
      </c>
      <c r="BB89" s="484">
        <v>0</v>
      </c>
      <c r="BC89" s="55">
        <v>0</v>
      </c>
      <c r="BD89" s="55">
        <v>0</v>
      </c>
      <c r="BE89" s="55">
        <v>0</v>
      </c>
      <c r="BF89" s="55">
        <v>0</v>
      </c>
      <c r="BG89" s="55">
        <v>0</v>
      </c>
      <c r="BH89" s="55">
        <v>0</v>
      </c>
      <c r="BI89" s="55">
        <v>0</v>
      </c>
      <c r="BJ89" s="55">
        <v>0</v>
      </c>
      <c r="BK89" s="55">
        <v>0</v>
      </c>
      <c r="BL89" s="55">
        <v>0</v>
      </c>
      <c r="BM89" s="159">
        <v>0</v>
      </c>
      <c r="BN89" s="472">
        <f t="shared" si="29"/>
        <v>0</v>
      </c>
      <c r="BO89" s="55">
        <v>0</v>
      </c>
      <c r="BP89" s="55">
        <v>0</v>
      </c>
      <c r="BQ89" s="55">
        <v>0</v>
      </c>
      <c r="BR89" s="55">
        <v>0</v>
      </c>
      <c r="BS89" s="55">
        <v>0</v>
      </c>
      <c r="BT89" s="55">
        <v>0</v>
      </c>
      <c r="BU89" s="55">
        <v>0</v>
      </c>
      <c r="BV89" s="55">
        <v>0</v>
      </c>
      <c r="BW89" s="55">
        <v>0</v>
      </c>
      <c r="BX89" s="55">
        <v>0</v>
      </c>
      <c r="BY89" s="55">
        <v>0</v>
      </c>
      <c r="BZ89" s="55">
        <v>0</v>
      </c>
      <c r="CA89" s="472">
        <f t="shared" si="15"/>
        <v>0</v>
      </c>
      <c r="CB89" s="484">
        <v>0</v>
      </c>
      <c r="CC89" s="55">
        <v>0</v>
      </c>
      <c r="CD89" s="55">
        <v>0</v>
      </c>
      <c r="CE89" s="55">
        <v>0</v>
      </c>
      <c r="CF89" s="55">
        <v>0</v>
      </c>
      <c r="CG89" s="55">
        <v>0</v>
      </c>
      <c r="CH89" s="55">
        <v>0</v>
      </c>
      <c r="CI89" s="55">
        <v>0</v>
      </c>
      <c r="CJ89" s="55">
        <v>0</v>
      </c>
      <c r="CK89" s="55">
        <v>0</v>
      </c>
      <c r="CL89" s="55">
        <v>0</v>
      </c>
      <c r="CM89" s="159">
        <v>0</v>
      </c>
      <c r="CN89" s="472">
        <f t="shared" si="27"/>
        <v>0</v>
      </c>
      <c r="CO89" s="55">
        <v>0</v>
      </c>
      <c r="CP89" s="55">
        <v>34.299999999999997</v>
      </c>
      <c r="CQ89" s="55">
        <v>59.033779048999996</v>
      </c>
      <c r="CR89" s="55">
        <v>96.140146053000009</v>
      </c>
      <c r="CS89" s="55">
        <v>6.8599999999999998E-3</v>
      </c>
      <c r="CT89" s="55">
        <v>19.615050928199999</v>
      </c>
      <c r="CU89" s="55">
        <v>6.1863058795999999</v>
      </c>
      <c r="CV89" s="55">
        <v>0.54879999999999995</v>
      </c>
      <c r="CW89" s="55">
        <v>0</v>
      </c>
      <c r="CX89" s="55">
        <v>0</v>
      </c>
      <c r="CY89" s="55">
        <v>0</v>
      </c>
      <c r="CZ89" s="55">
        <v>0</v>
      </c>
      <c r="DA89" s="472">
        <f t="shared" si="28"/>
        <v>215.8309419098</v>
      </c>
      <c r="DB89" s="484">
        <v>0</v>
      </c>
      <c r="DC89" s="55">
        <v>0</v>
      </c>
      <c r="DD89" s="55">
        <v>0</v>
      </c>
      <c r="DE89" s="568">
        <f t="shared" si="24"/>
        <v>0</v>
      </c>
      <c r="DF89" s="485">
        <f t="shared" si="25"/>
        <v>93.333779048999986</v>
      </c>
      <c r="DG89" s="474">
        <f t="shared" si="26"/>
        <v>0</v>
      </c>
      <c r="DH89" s="481">
        <f t="shared" si="14"/>
        <v>-100</v>
      </c>
      <c r="DN89" s="231"/>
      <c r="DO89" s="231"/>
      <c r="DP89" s="231"/>
      <c r="DQ89" s="231"/>
      <c r="DR89" s="231"/>
      <c r="DS89" s="231"/>
      <c r="DT89" s="231"/>
      <c r="DU89" s="231"/>
      <c r="DV89" s="231"/>
      <c r="DW89" s="231"/>
      <c r="DX89" s="231"/>
      <c r="DY89" s="231"/>
      <c r="DZ89" s="231"/>
      <c r="EA89" s="231"/>
      <c r="EB89" s="231"/>
      <c r="EC89" s="231"/>
      <c r="ED89" s="231"/>
      <c r="EE89" s="231"/>
    </row>
    <row r="90" spans="1:135" ht="20.100000000000001" customHeight="1" x14ac:dyDescent="0.25">
      <c r="A90" s="536"/>
      <c r="B90" s="463" t="s">
        <v>210</v>
      </c>
      <c r="C90" s="464" t="s">
        <v>214</v>
      </c>
      <c r="D90" s="479">
        <v>0</v>
      </c>
      <c r="E90" s="479">
        <v>0</v>
      </c>
      <c r="F90" s="479">
        <v>0</v>
      </c>
      <c r="G90" s="479">
        <v>0</v>
      </c>
      <c r="H90" s="479">
        <v>0</v>
      </c>
      <c r="I90" s="479">
        <v>0</v>
      </c>
      <c r="J90" s="479">
        <v>0</v>
      </c>
      <c r="K90" s="479">
        <v>0</v>
      </c>
      <c r="L90" s="479">
        <v>0</v>
      </c>
      <c r="M90" s="479">
        <v>0</v>
      </c>
      <c r="N90" s="479">
        <v>0</v>
      </c>
      <c r="O90" s="479">
        <v>0</v>
      </c>
      <c r="P90" s="481">
        <v>0</v>
      </c>
      <c r="Q90" s="55">
        <v>0</v>
      </c>
      <c r="R90" s="55">
        <v>0</v>
      </c>
      <c r="S90" s="55">
        <v>0</v>
      </c>
      <c r="T90" s="55">
        <v>0</v>
      </c>
      <c r="U90" s="55">
        <v>0</v>
      </c>
      <c r="V90" s="55">
        <v>0</v>
      </c>
      <c r="W90" s="55">
        <v>0</v>
      </c>
      <c r="X90" s="55">
        <v>0</v>
      </c>
      <c r="Y90" s="55">
        <v>0</v>
      </c>
      <c r="Z90" s="55">
        <v>0</v>
      </c>
      <c r="AA90" s="55">
        <v>0</v>
      </c>
      <c r="AB90" s="55">
        <v>0</v>
      </c>
      <c r="AC90" s="481">
        <v>0</v>
      </c>
      <c r="AD90" s="55">
        <v>0</v>
      </c>
      <c r="AE90" s="55">
        <v>0</v>
      </c>
      <c r="AF90" s="55">
        <v>0</v>
      </c>
      <c r="AG90" s="55">
        <v>0</v>
      </c>
      <c r="AH90" s="55">
        <v>0</v>
      </c>
      <c r="AI90" s="55">
        <v>0</v>
      </c>
      <c r="AJ90" s="55">
        <v>0</v>
      </c>
      <c r="AK90" s="55">
        <v>0</v>
      </c>
      <c r="AL90" s="55">
        <v>0</v>
      </c>
      <c r="AM90" s="55">
        <v>0</v>
      </c>
      <c r="AN90" s="55">
        <v>0</v>
      </c>
      <c r="AO90" s="55">
        <v>0</v>
      </c>
      <c r="AP90" s="507">
        <v>0</v>
      </c>
      <c r="AQ90" s="242">
        <v>0</v>
      </c>
      <c r="AR90" s="242">
        <v>0</v>
      </c>
      <c r="AS90" s="242">
        <v>0</v>
      </c>
      <c r="AT90" s="242">
        <v>0</v>
      </c>
      <c r="AU90" s="242">
        <v>0</v>
      </c>
      <c r="AV90" s="242">
        <v>0</v>
      </c>
      <c r="AW90" s="242">
        <v>0</v>
      </c>
      <c r="AX90" s="242">
        <v>0</v>
      </c>
      <c r="AY90" s="242">
        <v>0</v>
      </c>
      <c r="AZ90" s="242">
        <v>0</v>
      </c>
      <c r="BA90" s="571">
        <v>0</v>
      </c>
      <c r="BB90" s="484">
        <v>0</v>
      </c>
      <c r="BC90" s="55">
        <v>0</v>
      </c>
      <c r="BD90" s="55">
        <v>0</v>
      </c>
      <c r="BE90" s="55">
        <v>0</v>
      </c>
      <c r="BF90" s="55">
        <v>0</v>
      </c>
      <c r="BG90" s="55">
        <v>0</v>
      </c>
      <c r="BH90" s="55">
        <v>0</v>
      </c>
      <c r="BI90" s="55">
        <v>0</v>
      </c>
      <c r="BJ90" s="55">
        <v>0</v>
      </c>
      <c r="BK90" s="55">
        <v>0</v>
      </c>
      <c r="BL90" s="55">
        <v>0</v>
      </c>
      <c r="BM90" s="159">
        <v>0</v>
      </c>
      <c r="BN90" s="472">
        <f t="shared" si="29"/>
        <v>0</v>
      </c>
      <c r="BO90" s="55">
        <v>0</v>
      </c>
      <c r="BP90" s="55">
        <v>0</v>
      </c>
      <c r="BQ90" s="55">
        <v>0</v>
      </c>
      <c r="BR90" s="55">
        <v>0</v>
      </c>
      <c r="BS90" s="55">
        <v>0</v>
      </c>
      <c r="BT90" s="55">
        <v>0</v>
      </c>
      <c r="BU90" s="55">
        <v>0</v>
      </c>
      <c r="BV90" s="55">
        <v>0</v>
      </c>
      <c r="BW90" s="55">
        <v>0</v>
      </c>
      <c r="BX90" s="55">
        <v>0</v>
      </c>
      <c r="BY90" s="55">
        <v>0</v>
      </c>
      <c r="BZ90" s="55">
        <v>0</v>
      </c>
      <c r="CA90" s="472">
        <f t="shared" si="15"/>
        <v>0</v>
      </c>
      <c r="CB90" s="484">
        <v>0</v>
      </c>
      <c r="CC90" s="55">
        <v>0</v>
      </c>
      <c r="CD90" s="55">
        <v>0</v>
      </c>
      <c r="CE90" s="55">
        <v>0</v>
      </c>
      <c r="CF90" s="55">
        <v>0</v>
      </c>
      <c r="CG90" s="55">
        <v>0</v>
      </c>
      <c r="CH90" s="55">
        <v>0</v>
      </c>
      <c r="CI90" s="55">
        <v>0</v>
      </c>
      <c r="CJ90" s="55">
        <v>0</v>
      </c>
      <c r="CK90" s="55">
        <v>0</v>
      </c>
      <c r="CL90" s="55">
        <v>0</v>
      </c>
      <c r="CM90" s="159">
        <v>0</v>
      </c>
      <c r="CN90" s="472">
        <f t="shared" si="27"/>
        <v>0</v>
      </c>
      <c r="CO90" s="55">
        <v>0</v>
      </c>
      <c r="CP90" s="55">
        <v>3.8180501688000001</v>
      </c>
      <c r="CQ90" s="55">
        <v>0</v>
      </c>
      <c r="CR90" s="55">
        <v>35.676513194000009</v>
      </c>
      <c r="CS90" s="55">
        <v>20.098063665400002</v>
      </c>
      <c r="CT90" s="55">
        <v>20.424995418800002</v>
      </c>
      <c r="CU90" s="55">
        <v>1.0975999999999999</v>
      </c>
      <c r="CV90" s="55">
        <v>0</v>
      </c>
      <c r="CW90" s="55">
        <v>0</v>
      </c>
      <c r="CX90" s="55">
        <v>0</v>
      </c>
      <c r="CY90" s="55">
        <v>0</v>
      </c>
      <c r="CZ90" s="55">
        <v>0</v>
      </c>
      <c r="DA90" s="472">
        <f t="shared" si="28"/>
        <v>81.115222447000008</v>
      </c>
      <c r="DB90" s="484">
        <v>0</v>
      </c>
      <c r="DC90" s="55">
        <v>0</v>
      </c>
      <c r="DD90" s="55">
        <v>0</v>
      </c>
      <c r="DE90" s="568">
        <f t="shared" si="24"/>
        <v>0</v>
      </c>
      <c r="DF90" s="485">
        <f t="shared" si="25"/>
        <v>3.8180501688000001</v>
      </c>
      <c r="DG90" s="474">
        <f t="shared" si="26"/>
        <v>0</v>
      </c>
      <c r="DH90" s="481">
        <f t="shared" si="14"/>
        <v>-100</v>
      </c>
      <c r="DN90" s="231"/>
      <c r="DO90" s="231"/>
      <c r="DP90" s="231"/>
      <c r="DQ90" s="231"/>
      <c r="DR90" s="231"/>
      <c r="DS90" s="231"/>
      <c r="DT90" s="231"/>
      <c r="DU90" s="231"/>
      <c r="DV90" s="231"/>
      <c r="DW90" s="231"/>
      <c r="DX90" s="231"/>
      <c r="DY90" s="231"/>
      <c r="DZ90" s="231"/>
      <c r="EA90" s="231"/>
      <c r="EB90" s="231"/>
      <c r="EC90" s="231"/>
      <c r="ED90" s="231"/>
      <c r="EE90" s="231"/>
    </row>
    <row r="91" spans="1:135" ht="20.100000000000001" customHeight="1" x14ac:dyDescent="0.25">
      <c r="A91" s="536"/>
      <c r="B91" s="463" t="s">
        <v>203</v>
      </c>
      <c r="C91" s="464" t="s">
        <v>204</v>
      </c>
      <c r="D91" s="479">
        <v>0</v>
      </c>
      <c r="E91" s="479">
        <v>0</v>
      </c>
      <c r="F91" s="479">
        <v>0</v>
      </c>
      <c r="G91" s="479">
        <v>0</v>
      </c>
      <c r="H91" s="479">
        <v>0</v>
      </c>
      <c r="I91" s="479">
        <v>0</v>
      </c>
      <c r="J91" s="479">
        <v>0</v>
      </c>
      <c r="K91" s="479">
        <v>0</v>
      </c>
      <c r="L91" s="479">
        <v>0</v>
      </c>
      <c r="M91" s="479">
        <v>0</v>
      </c>
      <c r="N91" s="479">
        <v>0</v>
      </c>
      <c r="O91" s="479">
        <v>0</v>
      </c>
      <c r="P91" s="481">
        <v>0</v>
      </c>
      <c r="Q91" s="55">
        <v>0</v>
      </c>
      <c r="R91" s="55">
        <v>0</v>
      </c>
      <c r="S91" s="55">
        <v>0</v>
      </c>
      <c r="T91" s="55">
        <v>0</v>
      </c>
      <c r="U91" s="55">
        <v>0</v>
      </c>
      <c r="V91" s="55">
        <v>0</v>
      </c>
      <c r="W91" s="55">
        <v>0</v>
      </c>
      <c r="X91" s="55">
        <v>0</v>
      </c>
      <c r="Y91" s="55">
        <v>0</v>
      </c>
      <c r="Z91" s="55">
        <v>0</v>
      </c>
      <c r="AA91" s="55">
        <v>0</v>
      </c>
      <c r="AB91" s="505">
        <v>0</v>
      </c>
      <c r="AC91" s="481">
        <v>0</v>
      </c>
      <c r="AD91" s="55">
        <v>0</v>
      </c>
      <c r="AE91" s="55">
        <v>0</v>
      </c>
      <c r="AF91" s="55">
        <v>0</v>
      </c>
      <c r="AG91" s="55">
        <v>0</v>
      </c>
      <c r="AH91" s="55">
        <v>0</v>
      </c>
      <c r="AI91" s="55">
        <v>0</v>
      </c>
      <c r="AJ91" s="55">
        <v>0</v>
      </c>
      <c r="AK91" s="55">
        <v>0</v>
      </c>
      <c r="AL91" s="55">
        <v>0</v>
      </c>
      <c r="AM91" s="55">
        <v>0</v>
      </c>
      <c r="AN91" s="55">
        <v>0</v>
      </c>
      <c r="AO91" s="55">
        <v>0</v>
      </c>
      <c r="AP91" s="507">
        <v>0</v>
      </c>
      <c r="AQ91" s="55">
        <v>0</v>
      </c>
      <c r="AR91" s="55">
        <v>0</v>
      </c>
      <c r="AS91" s="55">
        <v>0</v>
      </c>
      <c r="AT91" s="55">
        <v>0</v>
      </c>
      <c r="AU91" s="55">
        <v>0</v>
      </c>
      <c r="AV91" s="55">
        <v>0</v>
      </c>
      <c r="AW91" s="55">
        <v>0</v>
      </c>
      <c r="AX91" s="55">
        <v>0</v>
      </c>
      <c r="AY91" s="55">
        <v>0</v>
      </c>
      <c r="AZ91" s="55">
        <v>0</v>
      </c>
      <c r="BA91" s="55">
        <v>0</v>
      </c>
      <c r="BB91" s="484">
        <v>0</v>
      </c>
      <c r="BC91" s="55">
        <v>0</v>
      </c>
      <c r="BD91" s="55">
        <v>0</v>
      </c>
      <c r="BE91" s="55">
        <v>0</v>
      </c>
      <c r="BF91" s="55">
        <v>0</v>
      </c>
      <c r="BG91" s="55">
        <v>0</v>
      </c>
      <c r="BH91" s="55">
        <v>0</v>
      </c>
      <c r="BI91" s="55">
        <v>0</v>
      </c>
      <c r="BJ91" s="55">
        <v>0</v>
      </c>
      <c r="BK91" s="55">
        <v>0</v>
      </c>
      <c r="BL91" s="55">
        <v>0</v>
      </c>
      <c r="BM91" s="55">
        <v>0</v>
      </c>
      <c r="BN91" s="472">
        <f t="shared" si="29"/>
        <v>0</v>
      </c>
      <c r="BO91" s="55">
        <v>0</v>
      </c>
      <c r="BP91" s="55">
        <v>0</v>
      </c>
      <c r="BQ91" s="55">
        <v>0</v>
      </c>
      <c r="BR91" s="55">
        <v>0</v>
      </c>
      <c r="BS91" s="55">
        <v>0</v>
      </c>
      <c r="BT91" s="55">
        <v>0</v>
      </c>
      <c r="BU91" s="55">
        <v>0</v>
      </c>
      <c r="BV91" s="55">
        <v>0</v>
      </c>
      <c r="BW91" s="55">
        <v>0</v>
      </c>
      <c r="BX91" s="55">
        <v>0</v>
      </c>
      <c r="BY91" s="55">
        <v>0</v>
      </c>
      <c r="BZ91" s="55">
        <v>0</v>
      </c>
      <c r="CA91" s="472">
        <f t="shared" si="15"/>
        <v>0</v>
      </c>
      <c r="CB91" s="484">
        <v>0</v>
      </c>
      <c r="CC91" s="55">
        <v>0</v>
      </c>
      <c r="CD91" s="55">
        <v>0</v>
      </c>
      <c r="CE91" s="55">
        <v>0</v>
      </c>
      <c r="CF91" s="55">
        <v>0</v>
      </c>
      <c r="CG91" s="55">
        <v>0</v>
      </c>
      <c r="CH91" s="55">
        <v>0</v>
      </c>
      <c r="CI91" s="55">
        <v>0</v>
      </c>
      <c r="CJ91" s="55">
        <v>0</v>
      </c>
      <c r="CK91" s="55">
        <v>0</v>
      </c>
      <c r="CL91" s="55">
        <v>0</v>
      </c>
      <c r="CM91" s="159">
        <v>0</v>
      </c>
      <c r="CN91" s="472">
        <f t="shared" si="27"/>
        <v>0</v>
      </c>
      <c r="CO91" s="55">
        <v>6.8599999999999998E-4</v>
      </c>
      <c r="CP91" s="55">
        <v>34.299999999999997</v>
      </c>
      <c r="CQ91" s="55">
        <v>0.62925654959999999</v>
      </c>
      <c r="CR91" s="55">
        <v>96.488683101999996</v>
      </c>
      <c r="CS91" s="55">
        <v>25.542293847000003</v>
      </c>
      <c r="CT91" s="55">
        <v>2.2811214313999999</v>
      </c>
      <c r="CU91" s="55">
        <v>0</v>
      </c>
      <c r="CV91" s="55">
        <v>0.25825787119999999</v>
      </c>
      <c r="CW91" s="55">
        <v>0</v>
      </c>
      <c r="CX91" s="55">
        <v>0</v>
      </c>
      <c r="CY91" s="55">
        <v>0</v>
      </c>
      <c r="CZ91" s="55">
        <v>0</v>
      </c>
      <c r="DA91" s="472">
        <f t="shared" si="28"/>
        <v>159.50029880119999</v>
      </c>
      <c r="DB91" s="484">
        <v>0</v>
      </c>
      <c r="DC91" s="55">
        <v>0</v>
      </c>
      <c r="DD91" s="55">
        <v>0</v>
      </c>
      <c r="DE91" s="568">
        <f t="shared" si="24"/>
        <v>0</v>
      </c>
      <c r="DF91" s="485">
        <f t="shared" si="25"/>
        <v>34.9299425496</v>
      </c>
      <c r="DG91" s="474">
        <f t="shared" si="26"/>
        <v>0</v>
      </c>
      <c r="DH91" s="481">
        <f t="shared" si="14"/>
        <v>-100</v>
      </c>
      <c r="DN91" s="231"/>
      <c r="DO91" s="231"/>
      <c r="DP91" s="231"/>
      <c r="DQ91" s="231"/>
      <c r="DR91" s="231"/>
      <c r="DS91" s="231"/>
      <c r="DT91" s="231"/>
      <c r="DU91" s="231"/>
      <c r="DV91" s="231"/>
      <c r="DW91" s="231"/>
      <c r="DX91" s="231"/>
      <c r="DY91" s="231"/>
      <c r="DZ91" s="231"/>
      <c r="EA91" s="231"/>
      <c r="EB91" s="231"/>
      <c r="EC91" s="231"/>
      <c r="ED91" s="231"/>
      <c r="EE91" s="231"/>
    </row>
    <row r="92" spans="1:135" ht="20.100000000000001" customHeight="1" x14ac:dyDescent="0.25">
      <c r="A92" s="536"/>
      <c r="B92" s="463" t="s">
        <v>149</v>
      </c>
      <c r="C92" s="464" t="s">
        <v>156</v>
      </c>
      <c r="D92" s="479">
        <v>0</v>
      </c>
      <c r="E92" s="479">
        <v>0</v>
      </c>
      <c r="F92" s="479">
        <v>0</v>
      </c>
      <c r="G92" s="479">
        <v>0</v>
      </c>
      <c r="H92" s="479">
        <v>0</v>
      </c>
      <c r="I92" s="479">
        <v>0</v>
      </c>
      <c r="J92" s="479">
        <v>0</v>
      </c>
      <c r="K92" s="479">
        <v>0</v>
      </c>
      <c r="L92" s="479">
        <v>0</v>
      </c>
      <c r="M92" s="479">
        <v>0</v>
      </c>
      <c r="N92" s="479">
        <v>0</v>
      </c>
      <c r="O92" s="479">
        <v>0</v>
      </c>
      <c r="P92" s="481">
        <v>0</v>
      </c>
      <c r="Q92" s="55">
        <v>0</v>
      </c>
      <c r="R92" s="55">
        <v>0</v>
      </c>
      <c r="S92" s="55">
        <v>0</v>
      </c>
      <c r="T92" s="55">
        <v>0</v>
      </c>
      <c r="U92" s="55">
        <v>0</v>
      </c>
      <c r="V92" s="55">
        <v>0</v>
      </c>
      <c r="W92" s="55">
        <v>0</v>
      </c>
      <c r="X92" s="55">
        <v>0</v>
      </c>
      <c r="Y92" s="55">
        <v>0</v>
      </c>
      <c r="Z92" s="55">
        <v>0</v>
      </c>
      <c r="AA92" s="55">
        <v>0</v>
      </c>
      <c r="AB92" s="505">
        <v>0</v>
      </c>
      <c r="AC92" s="481">
        <v>0</v>
      </c>
      <c r="AD92" s="55">
        <v>0</v>
      </c>
      <c r="AE92" s="55">
        <v>0</v>
      </c>
      <c r="AF92" s="55">
        <v>0</v>
      </c>
      <c r="AG92" s="55">
        <v>0</v>
      </c>
      <c r="AH92" s="55">
        <v>0</v>
      </c>
      <c r="AI92" s="55">
        <v>0</v>
      </c>
      <c r="AJ92" s="55">
        <v>0</v>
      </c>
      <c r="AK92" s="55">
        <v>0</v>
      </c>
      <c r="AL92" s="55">
        <v>0</v>
      </c>
      <c r="AM92" s="55">
        <v>0</v>
      </c>
      <c r="AN92" s="55">
        <v>0</v>
      </c>
      <c r="AO92" s="55">
        <v>0</v>
      </c>
      <c r="AP92" s="507">
        <v>0</v>
      </c>
      <c r="AQ92" s="55">
        <v>0</v>
      </c>
      <c r="AR92" s="55">
        <v>0</v>
      </c>
      <c r="AS92" s="55">
        <v>0</v>
      </c>
      <c r="AT92" s="55">
        <v>0</v>
      </c>
      <c r="AU92" s="55">
        <v>0</v>
      </c>
      <c r="AV92" s="55">
        <v>0</v>
      </c>
      <c r="AW92" s="55">
        <v>0</v>
      </c>
      <c r="AX92" s="55">
        <v>0</v>
      </c>
      <c r="AY92" s="55">
        <v>0</v>
      </c>
      <c r="AZ92" s="55">
        <v>0</v>
      </c>
      <c r="BA92" s="55">
        <v>0</v>
      </c>
      <c r="BB92" s="484">
        <v>0</v>
      </c>
      <c r="BC92" s="55">
        <v>0</v>
      </c>
      <c r="BD92" s="55">
        <v>0</v>
      </c>
      <c r="BE92" s="55">
        <v>0</v>
      </c>
      <c r="BF92" s="55">
        <v>0</v>
      </c>
      <c r="BG92" s="55">
        <v>0</v>
      </c>
      <c r="BH92" s="55">
        <v>0</v>
      </c>
      <c r="BI92" s="55">
        <v>0</v>
      </c>
      <c r="BJ92" s="55">
        <v>0</v>
      </c>
      <c r="BK92" s="55">
        <v>0</v>
      </c>
      <c r="BL92" s="55">
        <v>0</v>
      </c>
      <c r="BM92" s="55">
        <v>0</v>
      </c>
      <c r="BN92" s="472">
        <f>SUM(BB92:BM92)</f>
        <v>0</v>
      </c>
      <c r="BO92" s="55">
        <v>0</v>
      </c>
      <c r="BP92" s="55">
        <v>0</v>
      </c>
      <c r="BQ92" s="55">
        <v>0</v>
      </c>
      <c r="BR92" s="55">
        <v>0</v>
      </c>
      <c r="BS92" s="55">
        <v>0</v>
      </c>
      <c r="BT92" s="55">
        <v>0</v>
      </c>
      <c r="BU92" s="55">
        <v>0</v>
      </c>
      <c r="BV92" s="55">
        <v>0</v>
      </c>
      <c r="BW92" s="55">
        <v>0</v>
      </c>
      <c r="BX92" s="55">
        <v>0</v>
      </c>
      <c r="BY92" s="55">
        <v>0</v>
      </c>
      <c r="BZ92" s="55">
        <v>1.1209692074000002</v>
      </c>
      <c r="CA92" s="472">
        <f t="shared" si="15"/>
        <v>1.1209692074000002</v>
      </c>
      <c r="CB92" s="484">
        <v>7.3422237000000015E-2</v>
      </c>
      <c r="CC92" s="55">
        <v>3.87093336E-2</v>
      </c>
      <c r="CD92" s="55">
        <v>0.10262594300000001</v>
      </c>
      <c r="CE92" s="55">
        <v>8.8706179799999993E-2</v>
      </c>
      <c r="CF92" s="55">
        <v>1.7844506399999998E-2</v>
      </c>
      <c r="CG92" s="55">
        <v>5.1212301000000009E-2</v>
      </c>
      <c r="CH92" s="55">
        <v>3.2928754599999999E-2</v>
      </c>
      <c r="CI92" s="55">
        <v>1.37082694E-2</v>
      </c>
      <c r="CJ92" s="55">
        <v>2.3352125999999999E-3</v>
      </c>
      <c r="CK92" s="55">
        <v>2.8764940400000005E-2</v>
      </c>
      <c r="CL92" s="55">
        <v>0.26839482459999997</v>
      </c>
      <c r="CM92" s="159">
        <v>0.11541071920000001</v>
      </c>
      <c r="CN92" s="472">
        <f t="shared" si="27"/>
        <v>0.83406322160000002</v>
      </c>
      <c r="CO92" s="55">
        <v>0</v>
      </c>
      <c r="CP92" s="55">
        <v>0.86874010999999995</v>
      </c>
      <c r="CQ92" s="55">
        <v>0</v>
      </c>
      <c r="CR92" s="55">
        <v>7.0447398000000015E-3</v>
      </c>
      <c r="CS92" s="55">
        <v>0</v>
      </c>
      <c r="CT92" s="55">
        <v>1.2404389200000001E-2</v>
      </c>
      <c r="CU92" s="55">
        <v>2.1923119400000003E-2</v>
      </c>
      <c r="CV92" s="55">
        <v>0.29753919160000009</v>
      </c>
      <c r="CW92" s="55">
        <v>1.5053584000000002E-3</v>
      </c>
      <c r="CX92" s="55">
        <v>0</v>
      </c>
      <c r="CY92" s="55">
        <v>4.9058603999999999E-2</v>
      </c>
      <c r="CZ92" s="55">
        <v>1.6282827400000002E-2</v>
      </c>
      <c r="DA92" s="472">
        <f t="shared" si="28"/>
        <v>1.2744983398</v>
      </c>
      <c r="DB92" s="484">
        <v>0.24465106119999999</v>
      </c>
      <c r="DC92" s="55">
        <v>1.03139414E-2</v>
      </c>
      <c r="DD92" s="55">
        <v>0.14815686060000002</v>
      </c>
      <c r="DE92" s="568">
        <f t="shared" si="24"/>
        <v>0.21475751360000001</v>
      </c>
      <c r="DF92" s="485">
        <f t="shared" si="25"/>
        <v>0.86874010999999995</v>
      </c>
      <c r="DG92" s="474">
        <f t="shared" si="26"/>
        <v>0.40312186319999999</v>
      </c>
      <c r="DH92" s="481">
        <f t="shared" si="14"/>
        <v>-53.596955112386837</v>
      </c>
      <c r="DN92" s="231"/>
      <c r="DO92" s="231"/>
      <c r="DP92" s="231"/>
      <c r="DQ92" s="231"/>
      <c r="DR92" s="231"/>
      <c r="DS92" s="231"/>
      <c r="DT92" s="231"/>
      <c r="DU92" s="231"/>
      <c r="DV92" s="231"/>
      <c r="DW92" s="231"/>
      <c r="DX92" s="231"/>
      <c r="DY92" s="231"/>
      <c r="DZ92" s="231"/>
      <c r="EA92" s="231"/>
      <c r="EB92" s="231"/>
      <c r="EC92" s="231"/>
      <c r="ED92" s="231"/>
      <c r="EE92" s="231"/>
    </row>
    <row r="93" spans="1:135" ht="20.100000000000001" customHeight="1" x14ac:dyDescent="0.25">
      <c r="A93" s="536"/>
      <c r="B93" s="463" t="s">
        <v>187</v>
      </c>
      <c r="C93" s="464" t="s">
        <v>188</v>
      </c>
      <c r="D93" s="479">
        <v>0</v>
      </c>
      <c r="E93" s="479">
        <v>0</v>
      </c>
      <c r="F93" s="479">
        <v>0</v>
      </c>
      <c r="G93" s="479">
        <v>0</v>
      </c>
      <c r="H93" s="479">
        <v>0</v>
      </c>
      <c r="I93" s="479">
        <v>0</v>
      </c>
      <c r="J93" s="479">
        <v>0</v>
      </c>
      <c r="K93" s="479">
        <v>0</v>
      </c>
      <c r="L93" s="479">
        <v>0</v>
      </c>
      <c r="M93" s="479">
        <v>0</v>
      </c>
      <c r="N93" s="479">
        <v>0</v>
      </c>
      <c r="O93" s="479">
        <v>0</v>
      </c>
      <c r="P93" s="481">
        <v>0</v>
      </c>
      <c r="Q93" s="55">
        <v>0</v>
      </c>
      <c r="R93" s="55">
        <v>0</v>
      </c>
      <c r="S93" s="55">
        <v>0</v>
      </c>
      <c r="T93" s="55">
        <v>0</v>
      </c>
      <c r="U93" s="55">
        <v>0</v>
      </c>
      <c r="V93" s="55">
        <v>0</v>
      </c>
      <c r="W93" s="55">
        <v>0</v>
      </c>
      <c r="X93" s="55">
        <v>0</v>
      </c>
      <c r="Y93" s="55">
        <v>0</v>
      </c>
      <c r="Z93" s="55">
        <v>0</v>
      </c>
      <c r="AA93" s="55">
        <v>0</v>
      </c>
      <c r="AB93" s="505">
        <v>0</v>
      </c>
      <c r="AC93" s="481">
        <v>0</v>
      </c>
      <c r="AD93" s="55">
        <v>0</v>
      </c>
      <c r="AE93" s="55">
        <v>0</v>
      </c>
      <c r="AF93" s="55">
        <v>0</v>
      </c>
      <c r="AG93" s="55">
        <v>0</v>
      </c>
      <c r="AH93" s="55">
        <v>0</v>
      </c>
      <c r="AI93" s="55">
        <v>0</v>
      </c>
      <c r="AJ93" s="55">
        <v>0</v>
      </c>
      <c r="AK93" s="55">
        <v>0</v>
      </c>
      <c r="AL93" s="55">
        <v>0</v>
      </c>
      <c r="AM93" s="55">
        <v>0</v>
      </c>
      <c r="AN93" s="55">
        <v>0</v>
      </c>
      <c r="AO93" s="55">
        <v>0</v>
      </c>
      <c r="AP93" s="507">
        <v>0</v>
      </c>
      <c r="AQ93" s="55">
        <v>0</v>
      </c>
      <c r="AR93" s="55">
        <v>0</v>
      </c>
      <c r="AS93" s="55">
        <v>0</v>
      </c>
      <c r="AT93" s="55">
        <v>0</v>
      </c>
      <c r="AU93" s="55">
        <v>0</v>
      </c>
      <c r="AV93" s="55">
        <v>0</v>
      </c>
      <c r="AW93" s="55">
        <v>0</v>
      </c>
      <c r="AX93" s="55">
        <v>0</v>
      </c>
      <c r="AY93" s="55">
        <v>0</v>
      </c>
      <c r="AZ93" s="55">
        <v>0</v>
      </c>
      <c r="BA93" s="55">
        <v>0</v>
      </c>
      <c r="BB93" s="484">
        <v>0</v>
      </c>
      <c r="BC93" s="55">
        <v>0</v>
      </c>
      <c r="BD93" s="55">
        <v>0</v>
      </c>
      <c r="BE93" s="55">
        <v>0</v>
      </c>
      <c r="BF93" s="55">
        <v>0</v>
      </c>
      <c r="BG93" s="55">
        <v>0</v>
      </c>
      <c r="BH93" s="55">
        <v>0</v>
      </c>
      <c r="BI93" s="55">
        <v>0</v>
      </c>
      <c r="BJ93" s="55">
        <v>0</v>
      </c>
      <c r="BK93" s="55">
        <v>0</v>
      </c>
      <c r="BL93" s="55">
        <v>0</v>
      </c>
      <c r="BM93" s="55">
        <v>0</v>
      </c>
      <c r="BN93" s="472">
        <f>SUM(BB93:BM93)</f>
        <v>0</v>
      </c>
      <c r="BO93" s="55">
        <v>0</v>
      </c>
      <c r="BP93" s="55">
        <v>0</v>
      </c>
      <c r="BQ93" s="55">
        <v>0</v>
      </c>
      <c r="BR93" s="55">
        <v>0</v>
      </c>
      <c r="BS93" s="55">
        <v>0</v>
      </c>
      <c r="BT93" s="55">
        <v>0</v>
      </c>
      <c r="BU93" s="55">
        <v>0</v>
      </c>
      <c r="BV93" s="55">
        <v>0</v>
      </c>
      <c r="BW93" s="55">
        <v>0</v>
      </c>
      <c r="BX93" s="55">
        <v>0</v>
      </c>
      <c r="BY93" s="55">
        <v>0</v>
      </c>
      <c r="BZ93" s="55">
        <v>0</v>
      </c>
      <c r="CA93" s="472">
        <f t="shared" si="15"/>
        <v>0</v>
      </c>
      <c r="CB93" s="484">
        <v>0</v>
      </c>
      <c r="CC93" s="55">
        <v>0</v>
      </c>
      <c r="CD93" s="55">
        <v>0</v>
      </c>
      <c r="CE93" s="55">
        <v>0</v>
      </c>
      <c r="CF93" s="55">
        <v>0</v>
      </c>
      <c r="CG93" s="55">
        <v>0</v>
      </c>
      <c r="CH93" s="55">
        <v>5.9712595600000001E-2</v>
      </c>
      <c r="CI93" s="55">
        <v>0</v>
      </c>
      <c r="CJ93" s="55">
        <v>0</v>
      </c>
      <c r="CK93" s="55">
        <v>7.7495704999999998E-2</v>
      </c>
      <c r="CL93" s="55">
        <v>0</v>
      </c>
      <c r="CM93" s="159">
        <v>6.7068848E-3</v>
      </c>
      <c r="CN93" s="472">
        <f t="shared" si="27"/>
        <v>0.14391518540000001</v>
      </c>
      <c r="CO93" s="55">
        <v>0</v>
      </c>
      <c r="CP93" s="55">
        <v>0</v>
      </c>
      <c r="CQ93" s="55">
        <v>0.54929693840000016</v>
      </c>
      <c r="CR93" s="55">
        <v>0</v>
      </c>
      <c r="CS93" s="55">
        <v>2.8637070000000001E-3</v>
      </c>
      <c r="CT93" s="55">
        <v>0</v>
      </c>
      <c r="CU93" s="55">
        <v>0</v>
      </c>
      <c r="CV93" s="55">
        <v>9.6098996000000009E-3</v>
      </c>
      <c r="CW93" s="55">
        <v>0</v>
      </c>
      <c r="CX93" s="55">
        <v>0</v>
      </c>
      <c r="CY93" s="55">
        <v>0</v>
      </c>
      <c r="CZ93" s="55">
        <v>0</v>
      </c>
      <c r="DA93" s="472">
        <f t="shared" si="28"/>
        <v>0.56177054500000023</v>
      </c>
      <c r="DB93" s="484">
        <v>0</v>
      </c>
      <c r="DC93" s="55">
        <v>1.4331637600000001E-2</v>
      </c>
      <c r="DD93" s="55">
        <v>0</v>
      </c>
      <c r="DE93" s="568">
        <f t="shared" si="24"/>
        <v>0</v>
      </c>
      <c r="DF93" s="485">
        <f t="shared" si="25"/>
        <v>0.54929693840000016</v>
      </c>
      <c r="DG93" s="474">
        <f t="shared" si="26"/>
        <v>1.4331637600000001E-2</v>
      </c>
      <c r="DH93" s="481"/>
      <c r="DN93" s="231"/>
      <c r="DO93" s="231"/>
      <c r="DP93" s="231"/>
      <c r="DQ93" s="231"/>
      <c r="DR93" s="231"/>
      <c r="DS93" s="231"/>
      <c r="DT93" s="231"/>
      <c r="DU93" s="231"/>
      <c r="DV93" s="231"/>
      <c r="DW93" s="231"/>
      <c r="DX93" s="231"/>
      <c r="DY93" s="231"/>
      <c r="DZ93" s="231"/>
      <c r="EA93" s="231"/>
      <c r="EB93" s="231"/>
      <c r="EC93" s="231"/>
      <c r="ED93" s="231"/>
      <c r="EE93" s="231"/>
    </row>
    <row r="94" spans="1:135" ht="20.100000000000001" customHeight="1" thickBot="1" x14ac:dyDescent="0.3">
      <c r="A94" s="536"/>
      <c r="B94" s="463" t="s">
        <v>152</v>
      </c>
      <c r="C94" s="464" t="s">
        <v>157</v>
      </c>
      <c r="D94" s="479">
        <v>0</v>
      </c>
      <c r="E94" s="479">
        <v>0</v>
      </c>
      <c r="F94" s="479">
        <v>0</v>
      </c>
      <c r="G94" s="479">
        <v>0</v>
      </c>
      <c r="H94" s="479">
        <v>0</v>
      </c>
      <c r="I94" s="479">
        <v>0</v>
      </c>
      <c r="J94" s="479">
        <v>0</v>
      </c>
      <c r="K94" s="479">
        <v>0</v>
      </c>
      <c r="L94" s="479">
        <v>0</v>
      </c>
      <c r="M94" s="479">
        <v>0</v>
      </c>
      <c r="N94" s="479">
        <v>0</v>
      </c>
      <c r="O94" s="479">
        <v>0</v>
      </c>
      <c r="P94" s="481">
        <v>0</v>
      </c>
      <c r="Q94" s="55">
        <v>0</v>
      </c>
      <c r="R94" s="55">
        <v>0</v>
      </c>
      <c r="S94" s="55">
        <v>0</v>
      </c>
      <c r="T94" s="55">
        <v>0</v>
      </c>
      <c r="U94" s="55">
        <v>0</v>
      </c>
      <c r="V94" s="55">
        <v>0</v>
      </c>
      <c r="W94" s="55">
        <v>0</v>
      </c>
      <c r="X94" s="55">
        <v>0</v>
      </c>
      <c r="Y94" s="55">
        <v>0</v>
      </c>
      <c r="Z94" s="55">
        <v>0</v>
      </c>
      <c r="AA94" s="55">
        <v>0</v>
      </c>
      <c r="AB94" s="505">
        <v>0</v>
      </c>
      <c r="AC94" s="481">
        <v>0</v>
      </c>
      <c r="AD94" s="55">
        <v>0</v>
      </c>
      <c r="AE94" s="55">
        <v>0</v>
      </c>
      <c r="AF94" s="55">
        <v>0</v>
      </c>
      <c r="AG94" s="55">
        <v>0</v>
      </c>
      <c r="AH94" s="55">
        <v>0</v>
      </c>
      <c r="AI94" s="55">
        <v>0</v>
      </c>
      <c r="AJ94" s="55">
        <v>0</v>
      </c>
      <c r="AK94" s="55">
        <v>0</v>
      </c>
      <c r="AL94" s="55">
        <v>0</v>
      </c>
      <c r="AM94" s="55">
        <v>0</v>
      </c>
      <c r="AN94" s="55">
        <v>0</v>
      </c>
      <c r="AO94" s="55">
        <v>0</v>
      </c>
      <c r="AP94" s="507">
        <v>0</v>
      </c>
      <c r="AQ94" s="55">
        <v>0</v>
      </c>
      <c r="AR94" s="55">
        <v>0</v>
      </c>
      <c r="AS94" s="55">
        <v>0</v>
      </c>
      <c r="AT94" s="55">
        <v>0</v>
      </c>
      <c r="AU94" s="55">
        <v>0</v>
      </c>
      <c r="AV94" s="55">
        <v>0</v>
      </c>
      <c r="AW94" s="55">
        <v>0</v>
      </c>
      <c r="AX94" s="55">
        <v>0</v>
      </c>
      <c r="AY94" s="55">
        <v>0</v>
      </c>
      <c r="AZ94" s="55">
        <v>0</v>
      </c>
      <c r="BA94" s="55">
        <v>0</v>
      </c>
      <c r="BB94" s="484">
        <v>0</v>
      </c>
      <c r="BC94" s="55">
        <v>0</v>
      </c>
      <c r="BD94" s="55">
        <v>0</v>
      </c>
      <c r="BE94" s="55">
        <v>0</v>
      </c>
      <c r="BF94" s="55">
        <v>0</v>
      </c>
      <c r="BG94" s="55">
        <v>0</v>
      </c>
      <c r="BH94" s="55">
        <v>0</v>
      </c>
      <c r="BI94" s="55">
        <v>0</v>
      </c>
      <c r="BJ94" s="55">
        <v>0</v>
      </c>
      <c r="BK94" s="55">
        <v>0</v>
      </c>
      <c r="BL94" s="55">
        <v>0</v>
      </c>
      <c r="BM94" s="55">
        <v>0</v>
      </c>
      <c r="BN94" s="472">
        <f>SUM(BB94:BM94)</f>
        <v>0</v>
      </c>
      <c r="BO94" s="55">
        <v>0</v>
      </c>
      <c r="BP94" s="55">
        <v>0</v>
      </c>
      <c r="BQ94" s="55">
        <v>0</v>
      </c>
      <c r="BR94" s="55">
        <v>0</v>
      </c>
      <c r="BS94" s="55">
        <v>0</v>
      </c>
      <c r="BT94" s="55">
        <v>0</v>
      </c>
      <c r="BU94" s="55">
        <v>0</v>
      </c>
      <c r="BV94" s="55">
        <v>0</v>
      </c>
      <c r="BW94" s="55">
        <v>0</v>
      </c>
      <c r="BX94" s="55">
        <v>0</v>
      </c>
      <c r="BY94" s="55">
        <v>0</v>
      </c>
      <c r="BZ94" s="55">
        <v>1.8290230783999999</v>
      </c>
      <c r="CA94" s="553">
        <f t="shared" si="15"/>
        <v>1.8290230783999999</v>
      </c>
      <c r="CB94" s="484">
        <v>0.57605011520000005</v>
      </c>
      <c r="CC94" s="55">
        <v>0.54140690939999991</v>
      </c>
      <c r="CD94" s="55">
        <v>0.48607799099999993</v>
      </c>
      <c r="CE94" s="55">
        <v>0.43117048240000017</v>
      </c>
      <c r="CF94" s="490">
        <v>1.1162819751999999</v>
      </c>
      <c r="CG94" s="55">
        <v>0.30460526599999999</v>
      </c>
      <c r="CH94" s="55">
        <v>2.1787264645999995</v>
      </c>
      <c r="CI94" s="55">
        <v>0.40180357700000002</v>
      </c>
      <c r="CJ94" s="55">
        <v>0.45890409040000008</v>
      </c>
      <c r="CK94" s="55">
        <v>1.4121535008000001</v>
      </c>
      <c r="CL94" s="55">
        <v>0.47031720960000029</v>
      </c>
      <c r="CM94" s="159">
        <v>0.51004971220000017</v>
      </c>
      <c r="CN94" s="472">
        <f t="shared" si="27"/>
        <v>8.8875472938000009</v>
      </c>
      <c r="CO94" s="55">
        <v>0.73377509800000007</v>
      </c>
      <c r="CP94" s="55">
        <v>0.7484934338</v>
      </c>
      <c r="CQ94" s="55">
        <v>0</v>
      </c>
      <c r="CR94" s="55">
        <v>0.74105005940000024</v>
      </c>
      <c r="CS94" s="55">
        <v>0.2847658716</v>
      </c>
      <c r="CT94" s="55">
        <v>0.52713557119999999</v>
      </c>
      <c r="CU94" s="55">
        <v>0.78081020779999999</v>
      </c>
      <c r="CV94" s="55">
        <v>0.64657969599999998</v>
      </c>
      <c r="CW94" s="55">
        <v>0.61885253639999993</v>
      </c>
      <c r="CX94" s="55">
        <v>0.48607785379999985</v>
      </c>
      <c r="CY94" s="55">
        <v>0.49869929340000013</v>
      </c>
      <c r="CZ94" s="55">
        <v>0.60123056840000033</v>
      </c>
      <c r="DA94" s="472">
        <f t="shared" si="28"/>
        <v>6.6674701898000004</v>
      </c>
      <c r="DB94" s="484">
        <v>0.78121851500000017</v>
      </c>
      <c r="DC94" s="55">
        <v>1.2477427620000006</v>
      </c>
      <c r="DD94" s="55">
        <v>1.0554258176</v>
      </c>
      <c r="DE94" s="568">
        <f t="shared" si="24"/>
        <v>1.6035350155999999</v>
      </c>
      <c r="DF94" s="485">
        <f t="shared" si="25"/>
        <v>1.4822685318</v>
      </c>
      <c r="DG94" s="474">
        <f t="shared" si="26"/>
        <v>3.0843870946000003</v>
      </c>
      <c r="DH94" s="481">
        <f t="shared" si="14"/>
        <v>108.08558155481181</v>
      </c>
      <c r="DN94" s="231"/>
      <c r="DO94" s="231"/>
      <c r="DP94" s="231"/>
      <c r="DQ94" s="231"/>
      <c r="DR94" s="231"/>
      <c r="DS94" s="231"/>
      <c r="DT94" s="231"/>
      <c r="DU94" s="231"/>
      <c r="DV94" s="231"/>
      <c r="DW94" s="231"/>
      <c r="DX94" s="231"/>
      <c r="DY94" s="231"/>
      <c r="DZ94" s="231"/>
      <c r="EA94" s="231"/>
      <c r="EB94" s="231"/>
      <c r="EC94" s="231"/>
      <c r="ED94" s="231"/>
      <c r="EE94" s="231"/>
    </row>
    <row r="95" spans="1:135" ht="20.100000000000001" customHeight="1" x14ac:dyDescent="0.3">
      <c r="A95" s="536"/>
      <c r="B95" s="509" t="s">
        <v>57</v>
      </c>
      <c r="C95" s="510"/>
      <c r="D95" s="511"/>
      <c r="E95" s="504"/>
      <c r="F95" s="504"/>
      <c r="G95" s="504"/>
      <c r="H95" s="504"/>
      <c r="I95" s="504"/>
      <c r="J95" s="504"/>
      <c r="K95" s="504"/>
      <c r="L95" s="504"/>
      <c r="M95" s="504"/>
      <c r="N95" s="504"/>
      <c r="O95" s="504"/>
      <c r="P95" s="496"/>
      <c r="Q95" s="482"/>
      <c r="R95" s="482"/>
      <c r="S95" s="482"/>
      <c r="T95" s="482"/>
      <c r="U95" s="482"/>
      <c r="V95" s="482"/>
      <c r="W95" s="482"/>
      <c r="X95" s="482"/>
      <c r="Y95" s="482"/>
      <c r="Z95" s="482"/>
      <c r="AA95" s="482"/>
      <c r="AB95" s="482"/>
      <c r="AC95" s="496"/>
      <c r="AD95" s="482"/>
      <c r="AE95" s="482"/>
      <c r="AF95" s="482"/>
      <c r="AG95" s="482"/>
      <c r="AH95" s="482"/>
      <c r="AI95" s="482"/>
      <c r="AJ95" s="482"/>
      <c r="AK95" s="482"/>
      <c r="AL95" s="482"/>
      <c r="AM95" s="482"/>
      <c r="AN95" s="482"/>
      <c r="AO95" s="482"/>
      <c r="AP95" s="483"/>
      <c r="AQ95" s="482"/>
      <c r="AR95" s="482"/>
      <c r="AS95" s="482"/>
      <c r="AT95" s="482"/>
      <c r="AU95" s="482"/>
      <c r="AV95" s="482"/>
      <c r="AW95" s="482"/>
      <c r="AX95" s="482"/>
      <c r="AY95" s="482"/>
      <c r="AZ95" s="482"/>
      <c r="BA95" s="482"/>
      <c r="BB95" s="483"/>
      <c r="BC95" s="482"/>
      <c r="BD95" s="482"/>
      <c r="BE95" s="482"/>
      <c r="BF95" s="482"/>
      <c r="BG95" s="482"/>
      <c r="BH95" s="482"/>
      <c r="BI95" s="482"/>
      <c r="BJ95" s="482"/>
      <c r="BK95" s="482"/>
      <c r="BL95" s="482"/>
      <c r="BM95" s="482"/>
      <c r="BN95" s="512"/>
      <c r="BO95" s="482"/>
      <c r="BP95" s="482"/>
      <c r="BQ95" s="482"/>
      <c r="BR95" s="482"/>
      <c r="BS95" s="482"/>
      <c r="BT95" s="482"/>
      <c r="BU95" s="482"/>
      <c r="BV95" s="482"/>
      <c r="BW95" s="482"/>
      <c r="BX95" s="482"/>
      <c r="BY95" s="482"/>
      <c r="BZ95" s="482"/>
      <c r="CA95" s="472"/>
      <c r="CB95" s="483"/>
      <c r="CC95" s="482"/>
      <c r="CD95" s="482"/>
      <c r="CE95" s="482"/>
      <c r="CF95" s="55"/>
      <c r="CG95" s="482"/>
      <c r="CH95" s="482"/>
      <c r="CI95" s="482"/>
      <c r="CJ95" s="482"/>
      <c r="CK95" s="482"/>
      <c r="CL95" s="482"/>
      <c r="CM95" s="158"/>
      <c r="CN95" s="512"/>
      <c r="CO95" s="482"/>
      <c r="CP95" s="482"/>
      <c r="CQ95" s="482"/>
      <c r="CR95" s="482"/>
      <c r="CS95" s="482"/>
      <c r="CT95" s="482"/>
      <c r="CU95" s="482"/>
      <c r="CV95" s="482"/>
      <c r="CW95" s="482"/>
      <c r="CX95" s="482"/>
      <c r="CY95" s="482"/>
      <c r="CZ95" s="482"/>
      <c r="DA95" s="512"/>
      <c r="DB95" s="483"/>
      <c r="DC95" s="482"/>
      <c r="DD95" s="482"/>
      <c r="DE95" s="498"/>
      <c r="DF95" s="497"/>
      <c r="DG95" s="499"/>
      <c r="DH95" s="512"/>
      <c r="DN95" s="231"/>
      <c r="DO95" s="231"/>
      <c r="DP95" s="231"/>
      <c r="DQ95" s="231"/>
      <c r="DR95" s="231"/>
      <c r="DS95" s="231"/>
      <c r="DT95" s="231"/>
      <c r="DU95" s="231"/>
      <c r="DV95" s="231"/>
      <c r="DW95" s="231"/>
      <c r="DX95" s="231"/>
      <c r="DY95" s="231"/>
      <c r="DZ95" s="231"/>
      <c r="EA95" s="231"/>
      <c r="EB95" s="231"/>
      <c r="EC95" s="231"/>
      <c r="ED95" s="231"/>
      <c r="EE95" s="231"/>
    </row>
    <row r="96" spans="1:135" ht="22.5" customHeight="1" thickBot="1" x14ac:dyDescent="0.3">
      <c r="A96" s="536"/>
      <c r="B96" s="655" t="s">
        <v>49</v>
      </c>
      <c r="C96" s="656"/>
      <c r="D96" s="500">
        <v>0</v>
      </c>
      <c r="E96" s="500">
        <v>0</v>
      </c>
      <c r="F96" s="500">
        <v>0</v>
      </c>
      <c r="G96" s="500">
        <v>0</v>
      </c>
      <c r="H96" s="500">
        <v>0</v>
      </c>
      <c r="I96" s="500">
        <v>0</v>
      </c>
      <c r="J96" s="500">
        <v>0</v>
      </c>
      <c r="K96" s="500">
        <v>0</v>
      </c>
      <c r="L96" s="500">
        <v>0</v>
      </c>
      <c r="M96" s="500">
        <v>0</v>
      </c>
      <c r="N96" s="500">
        <v>0</v>
      </c>
      <c r="O96" s="500">
        <v>0</v>
      </c>
      <c r="P96" s="501">
        <v>0</v>
      </c>
      <c r="Q96" s="500">
        <v>0</v>
      </c>
      <c r="R96" s="500">
        <v>0</v>
      </c>
      <c r="S96" s="500">
        <v>0</v>
      </c>
      <c r="T96" s="500">
        <v>0</v>
      </c>
      <c r="U96" s="500">
        <v>0</v>
      </c>
      <c r="V96" s="500">
        <v>0</v>
      </c>
      <c r="W96" s="500">
        <v>0</v>
      </c>
      <c r="X96" s="500">
        <v>0</v>
      </c>
      <c r="Y96" s="500">
        <v>0</v>
      </c>
      <c r="Z96" s="500">
        <v>0</v>
      </c>
      <c r="AA96" s="500">
        <v>0</v>
      </c>
      <c r="AB96" s="513">
        <v>0.48719499999999999</v>
      </c>
      <c r="AC96" s="514">
        <v>0.48719499999999999</v>
      </c>
      <c r="AD96" s="485">
        <v>0</v>
      </c>
      <c r="AE96" s="485">
        <v>34.660693999999999</v>
      </c>
      <c r="AF96" s="485">
        <v>0</v>
      </c>
      <c r="AG96" s="485">
        <v>0</v>
      </c>
      <c r="AH96" s="485">
        <v>0</v>
      </c>
      <c r="AI96" s="485">
        <v>0</v>
      </c>
      <c r="AJ96" s="485">
        <v>0</v>
      </c>
      <c r="AK96" s="485">
        <v>0</v>
      </c>
      <c r="AL96" s="485">
        <v>0</v>
      </c>
      <c r="AM96" s="485">
        <v>0</v>
      </c>
      <c r="AN96" s="485">
        <v>0</v>
      </c>
      <c r="AO96" s="485">
        <v>0</v>
      </c>
      <c r="AP96" s="502">
        <v>0</v>
      </c>
      <c r="AQ96" s="500">
        <v>0</v>
      </c>
      <c r="AR96" s="500">
        <v>0</v>
      </c>
      <c r="AS96" s="500">
        <v>0</v>
      </c>
      <c r="AT96" s="500">
        <v>0</v>
      </c>
      <c r="AU96" s="500">
        <v>0</v>
      </c>
      <c r="AV96" s="500">
        <v>0</v>
      </c>
      <c r="AW96" s="500">
        <v>0</v>
      </c>
      <c r="AX96" s="500">
        <v>0</v>
      </c>
      <c r="AY96" s="500">
        <v>0</v>
      </c>
      <c r="AZ96" s="500">
        <v>0</v>
      </c>
      <c r="BA96" s="500">
        <v>0</v>
      </c>
      <c r="BB96" s="502">
        <v>0</v>
      </c>
      <c r="BC96" s="500">
        <v>0</v>
      </c>
      <c r="BD96" s="500">
        <v>0</v>
      </c>
      <c r="BE96" s="500">
        <v>0</v>
      </c>
      <c r="BF96" s="500">
        <v>0</v>
      </c>
      <c r="BG96" s="500">
        <v>0</v>
      </c>
      <c r="BH96" s="500">
        <v>0</v>
      </c>
      <c r="BI96" s="500">
        <v>0</v>
      </c>
      <c r="BJ96" s="500">
        <v>0</v>
      </c>
      <c r="BK96" s="500">
        <v>0</v>
      </c>
      <c r="BL96" s="500">
        <v>0</v>
      </c>
      <c r="BM96" s="500">
        <v>0</v>
      </c>
      <c r="BN96" s="501">
        <f>SUM(BB96:BM96)</f>
        <v>0</v>
      </c>
      <c r="BO96" s="500">
        <v>0</v>
      </c>
      <c r="BP96" s="500">
        <v>0</v>
      </c>
      <c r="BQ96" s="500">
        <v>0</v>
      </c>
      <c r="BR96" s="500">
        <v>0</v>
      </c>
      <c r="BS96" s="500">
        <v>0</v>
      </c>
      <c r="BT96" s="500">
        <v>0</v>
      </c>
      <c r="BU96" s="500">
        <v>0</v>
      </c>
      <c r="BV96" s="500">
        <v>0</v>
      </c>
      <c r="BW96" s="500">
        <v>0</v>
      </c>
      <c r="BX96" s="500">
        <v>0</v>
      </c>
      <c r="BY96" s="500">
        <v>0</v>
      </c>
      <c r="BZ96" s="500">
        <v>0</v>
      </c>
      <c r="CA96" s="472">
        <f t="shared" ref="CA96:CA169" si="30">SUM(BO96:BZ96)</f>
        <v>0</v>
      </c>
      <c r="CB96" s="502">
        <f>+CB97</f>
        <v>0</v>
      </c>
      <c r="CC96" s="500">
        <f>+CC97</f>
        <v>0</v>
      </c>
      <c r="CD96" s="500">
        <f t="shared" ref="CD96:CJ96" si="31">+CD97</f>
        <v>0</v>
      </c>
      <c r="CE96" s="500">
        <f t="shared" si="31"/>
        <v>0</v>
      </c>
      <c r="CF96" s="500">
        <f t="shared" si="31"/>
        <v>0</v>
      </c>
      <c r="CG96" s="500">
        <f t="shared" si="31"/>
        <v>0</v>
      </c>
      <c r="CH96" s="500">
        <f t="shared" si="31"/>
        <v>0</v>
      </c>
      <c r="CI96" s="500">
        <f t="shared" si="31"/>
        <v>0</v>
      </c>
      <c r="CJ96" s="500">
        <f t="shared" si="31"/>
        <v>0</v>
      </c>
      <c r="CK96" s="544">
        <f t="shared" ref="CK96:DD96" si="32">+CK97</f>
        <v>0</v>
      </c>
      <c r="CL96" s="544">
        <f t="shared" si="32"/>
        <v>0</v>
      </c>
      <c r="CM96" s="515">
        <f t="shared" si="32"/>
        <v>0</v>
      </c>
      <c r="CN96" s="581">
        <f>SUM(CB96:CM96)</f>
        <v>0</v>
      </c>
      <c r="CO96" s="544">
        <f t="shared" si="32"/>
        <v>0</v>
      </c>
      <c r="CP96" s="544">
        <f t="shared" si="32"/>
        <v>0</v>
      </c>
      <c r="CQ96" s="544">
        <f t="shared" si="32"/>
        <v>0</v>
      </c>
      <c r="CR96" s="544">
        <f t="shared" si="32"/>
        <v>0</v>
      </c>
      <c r="CS96" s="544">
        <f t="shared" si="32"/>
        <v>0</v>
      </c>
      <c r="CT96" s="544">
        <f t="shared" si="32"/>
        <v>0</v>
      </c>
      <c r="CU96" s="544">
        <f t="shared" si="32"/>
        <v>0</v>
      </c>
      <c r="CV96" s="544">
        <f t="shared" si="32"/>
        <v>0</v>
      </c>
      <c r="CW96" s="544">
        <f t="shared" si="32"/>
        <v>0</v>
      </c>
      <c r="CX96" s="544">
        <f t="shared" si="32"/>
        <v>0</v>
      </c>
      <c r="CY96" s="544">
        <f t="shared" si="32"/>
        <v>0</v>
      </c>
      <c r="CZ96" s="544">
        <f t="shared" si="32"/>
        <v>0</v>
      </c>
      <c r="DA96" s="501">
        <f t="shared" si="28"/>
        <v>0</v>
      </c>
      <c r="DB96" s="587">
        <f t="shared" si="32"/>
        <v>0</v>
      </c>
      <c r="DC96" s="609">
        <f t="shared" si="32"/>
        <v>0</v>
      </c>
      <c r="DD96" s="609">
        <f t="shared" si="32"/>
        <v>0</v>
      </c>
      <c r="DE96" s="502">
        <f>SUM($CB96:$CD96)</f>
        <v>0</v>
      </c>
      <c r="DF96" s="500">
        <f>SUM($CO96:$CQ96)</f>
        <v>0</v>
      </c>
      <c r="DG96" s="503">
        <f>SUM($DB96:$DD96)</f>
        <v>0</v>
      </c>
      <c r="DH96" s="501"/>
      <c r="DN96" s="231"/>
      <c r="DO96" s="231"/>
      <c r="DP96" s="231"/>
      <c r="DQ96" s="231"/>
      <c r="DR96" s="231"/>
      <c r="DS96" s="231"/>
      <c r="DT96" s="231"/>
      <c r="DU96" s="231"/>
      <c r="DV96" s="231"/>
      <c r="DW96" s="231"/>
      <c r="DX96" s="231"/>
      <c r="DY96" s="231"/>
      <c r="DZ96" s="231"/>
      <c r="EA96" s="231"/>
      <c r="EB96" s="231"/>
      <c r="EC96" s="231"/>
      <c r="ED96" s="231"/>
      <c r="EE96" s="231"/>
    </row>
    <row r="97" spans="1:3413" ht="20.100000000000001" customHeight="1" thickBot="1" x14ac:dyDescent="0.3">
      <c r="A97" s="536"/>
      <c r="B97" s="516" t="s">
        <v>15</v>
      </c>
      <c r="C97" s="517" t="s">
        <v>16</v>
      </c>
      <c r="D97" s="518">
        <v>0</v>
      </c>
      <c r="E97" s="519">
        <v>0</v>
      </c>
      <c r="F97" s="519">
        <v>0</v>
      </c>
      <c r="G97" s="519">
        <v>0</v>
      </c>
      <c r="H97" s="519">
        <v>0</v>
      </c>
      <c r="I97" s="519">
        <v>0</v>
      </c>
      <c r="J97" s="519">
        <v>0</v>
      </c>
      <c r="K97" s="519">
        <v>0</v>
      </c>
      <c r="L97" s="519">
        <v>0</v>
      </c>
      <c r="M97" s="519">
        <v>0</v>
      </c>
      <c r="N97" s="519">
        <v>0</v>
      </c>
      <c r="O97" s="519">
        <v>0</v>
      </c>
      <c r="P97" s="481">
        <v>0</v>
      </c>
      <c r="Q97" s="519">
        <v>0</v>
      </c>
      <c r="R97" s="519">
        <v>0</v>
      </c>
      <c r="S97" s="519">
        <v>0</v>
      </c>
      <c r="T97" s="519">
        <v>0</v>
      </c>
      <c r="U97" s="519">
        <v>0</v>
      </c>
      <c r="V97" s="519">
        <v>0</v>
      </c>
      <c r="W97" s="519">
        <v>0</v>
      </c>
      <c r="X97" s="519">
        <v>0</v>
      </c>
      <c r="Y97" s="519">
        <v>0</v>
      </c>
      <c r="Z97" s="519">
        <v>0</v>
      </c>
      <c r="AA97" s="519">
        <v>0</v>
      </c>
      <c r="AB97" s="520">
        <v>0.48719499999999999</v>
      </c>
      <c r="AC97" s="521">
        <v>0.48719499999999999</v>
      </c>
      <c r="AD97" s="519">
        <v>0</v>
      </c>
      <c r="AE97" s="519">
        <v>34.660693999999999</v>
      </c>
      <c r="AF97" s="519">
        <v>0</v>
      </c>
      <c r="AG97" s="519">
        <v>0</v>
      </c>
      <c r="AH97" s="519">
        <v>0</v>
      </c>
      <c r="AI97" s="519">
        <v>0</v>
      </c>
      <c r="AJ97" s="519">
        <v>0</v>
      </c>
      <c r="AK97" s="519">
        <v>0</v>
      </c>
      <c r="AL97" s="519">
        <v>0</v>
      </c>
      <c r="AM97" s="519">
        <v>0</v>
      </c>
      <c r="AN97" s="519">
        <v>0</v>
      </c>
      <c r="AO97" s="519">
        <v>0</v>
      </c>
      <c r="AP97" s="484">
        <v>0</v>
      </c>
      <c r="AQ97" s="55">
        <v>0</v>
      </c>
      <c r="AR97" s="55">
        <v>0</v>
      </c>
      <c r="AS97" s="55">
        <v>0</v>
      </c>
      <c r="AT97" s="55">
        <v>0</v>
      </c>
      <c r="AU97" s="55">
        <v>0</v>
      </c>
      <c r="AV97" s="55">
        <v>0</v>
      </c>
      <c r="AW97" s="55">
        <v>0</v>
      </c>
      <c r="AX97" s="55">
        <v>0</v>
      </c>
      <c r="AY97" s="55">
        <v>0</v>
      </c>
      <c r="AZ97" s="55">
        <v>0</v>
      </c>
      <c r="BA97" s="55">
        <v>0</v>
      </c>
      <c r="BB97" s="484">
        <v>0</v>
      </c>
      <c r="BC97" s="55">
        <v>0</v>
      </c>
      <c r="BD97" s="55">
        <v>0</v>
      </c>
      <c r="BE97" s="55">
        <v>0</v>
      </c>
      <c r="BF97" s="55">
        <v>0</v>
      </c>
      <c r="BG97" s="55">
        <v>0</v>
      </c>
      <c r="BH97" s="55">
        <v>0</v>
      </c>
      <c r="BI97" s="55">
        <v>0</v>
      </c>
      <c r="BJ97" s="55">
        <v>0</v>
      </c>
      <c r="BK97" s="55">
        <v>0</v>
      </c>
      <c r="BL97" s="55">
        <v>0</v>
      </c>
      <c r="BM97" s="55">
        <v>0</v>
      </c>
      <c r="BN97" s="472">
        <f>SUM(BB97:BM97)</f>
        <v>0</v>
      </c>
      <c r="BO97" s="55">
        <v>0</v>
      </c>
      <c r="BP97" s="55">
        <v>0</v>
      </c>
      <c r="BQ97" s="55">
        <v>0</v>
      </c>
      <c r="BR97" s="55">
        <v>0</v>
      </c>
      <c r="BS97" s="55">
        <v>0</v>
      </c>
      <c r="BT97" s="55">
        <v>0</v>
      </c>
      <c r="BU97" s="55">
        <v>0</v>
      </c>
      <c r="BV97" s="55">
        <v>0</v>
      </c>
      <c r="BW97" s="55">
        <v>0</v>
      </c>
      <c r="BX97" s="55">
        <v>0</v>
      </c>
      <c r="BY97" s="55">
        <v>0</v>
      </c>
      <c r="BZ97" s="55">
        <v>0</v>
      </c>
      <c r="CA97" s="529">
        <f t="shared" si="30"/>
        <v>0</v>
      </c>
      <c r="CB97" s="484">
        <v>0</v>
      </c>
      <c r="CC97" s="55">
        <v>0</v>
      </c>
      <c r="CD97" s="55">
        <v>0</v>
      </c>
      <c r="CE97" s="55">
        <v>0</v>
      </c>
      <c r="CF97" s="519">
        <v>0</v>
      </c>
      <c r="CG97" s="519">
        <v>0</v>
      </c>
      <c r="CH97" s="519">
        <v>0</v>
      </c>
      <c r="CI97" s="538">
        <v>0</v>
      </c>
      <c r="CJ97" s="540">
        <v>0</v>
      </c>
      <c r="CK97" s="540">
        <v>0</v>
      </c>
      <c r="CL97" s="540">
        <v>0</v>
      </c>
      <c r="CM97" s="539">
        <v>0</v>
      </c>
      <c r="CN97" s="582">
        <f>SUM(CB97:CM97)</f>
        <v>0</v>
      </c>
      <c r="CO97" s="540">
        <v>0</v>
      </c>
      <c r="CP97" s="540">
        <v>0</v>
      </c>
      <c r="CQ97" s="540">
        <v>0</v>
      </c>
      <c r="CR97" s="540">
        <v>0</v>
      </c>
      <c r="CS97" s="540">
        <v>0</v>
      </c>
      <c r="CT97" s="540">
        <v>0</v>
      </c>
      <c r="CU97" s="540">
        <v>0</v>
      </c>
      <c r="CV97" s="540">
        <v>0</v>
      </c>
      <c r="CW97" s="540">
        <v>0</v>
      </c>
      <c r="CX97" s="540">
        <v>0</v>
      </c>
      <c r="CY97" s="540">
        <v>0</v>
      </c>
      <c r="CZ97" s="540">
        <v>0</v>
      </c>
      <c r="DA97" s="472">
        <f t="shared" si="28"/>
        <v>0</v>
      </c>
      <c r="DB97" s="592">
        <v>0</v>
      </c>
      <c r="DC97" s="538">
        <v>0</v>
      </c>
      <c r="DD97" s="538">
        <v>0</v>
      </c>
      <c r="DE97" s="586">
        <f>SUM($CB97:$CD97)</f>
        <v>0</v>
      </c>
      <c r="DF97" s="566">
        <f>SUM($CO97:$CQ97)</f>
        <v>0</v>
      </c>
      <c r="DG97" s="527">
        <f>SUM($DB97:$DD97)</f>
        <v>0</v>
      </c>
      <c r="DH97" s="512"/>
      <c r="DN97" s="231"/>
      <c r="DO97" s="231"/>
      <c r="DP97" s="231"/>
      <c r="DQ97" s="231"/>
      <c r="DR97" s="231"/>
      <c r="DS97" s="231"/>
      <c r="DT97" s="231"/>
      <c r="DU97" s="231"/>
      <c r="DV97" s="231"/>
      <c r="DW97" s="231"/>
      <c r="DX97" s="231"/>
      <c r="DY97" s="231"/>
      <c r="DZ97" s="231"/>
      <c r="EA97" s="231"/>
      <c r="EB97" s="231"/>
      <c r="EC97" s="231"/>
      <c r="ED97" s="231"/>
      <c r="EE97" s="231"/>
    </row>
    <row r="98" spans="1:3413" ht="18.75" customHeight="1" x14ac:dyDescent="0.3">
      <c r="A98" s="536"/>
      <c r="B98" s="491" t="s">
        <v>51</v>
      </c>
      <c r="C98" s="522"/>
      <c r="D98" s="511"/>
      <c r="E98" s="504"/>
      <c r="F98" s="504"/>
      <c r="G98" s="504"/>
      <c r="H98" s="504"/>
      <c r="I98" s="504"/>
      <c r="J98" s="504"/>
      <c r="K98" s="504"/>
      <c r="L98" s="504"/>
      <c r="M98" s="504"/>
      <c r="N98" s="504"/>
      <c r="O98" s="523"/>
      <c r="P98" s="499"/>
      <c r="Q98" s="482"/>
      <c r="R98" s="482"/>
      <c r="S98" s="482"/>
      <c r="T98" s="482"/>
      <c r="U98" s="482"/>
      <c r="V98" s="482"/>
      <c r="W98" s="482"/>
      <c r="X98" s="482"/>
      <c r="Y98" s="482"/>
      <c r="Z98" s="482"/>
      <c r="AA98" s="482"/>
      <c r="AB98" s="482"/>
      <c r="AC98" s="481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483"/>
      <c r="AQ98" s="482"/>
      <c r="AR98" s="482"/>
      <c r="AS98" s="482"/>
      <c r="AT98" s="482"/>
      <c r="AU98" s="482"/>
      <c r="AV98" s="482"/>
      <c r="AW98" s="482"/>
      <c r="AX98" s="482"/>
      <c r="AY98" s="482"/>
      <c r="AZ98" s="482"/>
      <c r="BA98" s="482"/>
      <c r="BB98" s="483"/>
      <c r="BC98" s="482"/>
      <c r="BD98" s="482"/>
      <c r="BE98" s="482"/>
      <c r="BF98" s="482"/>
      <c r="BG98" s="482"/>
      <c r="BH98" s="482"/>
      <c r="BI98" s="482"/>
      <c r="BJ98" s="482"/>
      <c r="BK98" s="482"/>
      <c r="BL98" s="482"/>
      <c r="BM98" s="482"/>
      <c r="BN98" s="512"/>
      <c r="BO98" s="482"/>
      <c r="BP98" s="482"/>
      <c r="BQ98" s="482"/>
      <c r="BR98" s="482"/>
      <c r="BS98" s="482"/>
      <c r="BT98" s="482"/>
      <c r="BU98" s="482"/>
      <c r="BV98" s="482"/>
      <c r="BW98" s="482"/>
      <c r="BX98" s="482"/>
      <c r="BY98" s="482"/>
      <c r="BZ98" s="482"/>
      <c r="CA98" s="472"/>
      <c r="CB98" s="483"/>
      <c r="CC98" s="482"/>
      <c r="CD98" s="482"/>
      <c r="CE98" s="482"/>
      <c r="CF98" s="55"/>
      <c r="CG98" s="482"/>
      <c r="CH98" s="482"/>
      <c r="CI98" s="482"/>
      <c r="CJ98" s="482"/>
      <c r="CK98" s="482"/>
      <c r="CL98" s="482"/>
      <c r="CM98" s="158"/>
      <c r="CN98" s="512"/>
      <c r="CO98" s="482"/>
      <c r="CP98" s="482"/>
      <c r="CQ98" s="482"/>
      <c r="CR98" s="482"/>
      <c r="CS98" s="482"/>
      <c r="CT98" s="482"/>
      <c r="CU98" s="482"/>
      <c r="CV98" s="482"/>
      <c r="CW98" s="482"/>
      <c r="CX98" s="482"/>
      <c r="CY98" s="482"/>
      <c r="CZ98" s="482"/>
      <c r="DA98" s="512"/>
      <c r="DB98" s="484"/>
      <c r="DC98" s="55"/>
      <c r="DD98" s="55"/>
      <c r="DE98" s="498"/>
      <c r="DF98" s="497"/>
      <c r="DG98" s="499"/>
      <c r="DH98" s="512"/>
      <c r="DN98" s="231"/>
      <c r="DO98" s="231"/>
      <c r="DP98" s="231"/>
      <c r="DQ98" s="231"/>
      <c r="DR98" s="231"/>
      <c r="DS98" s="231"/>
      <c r="DT98" s="231"/>
      <c r="DU98" s="231"/>
      <c r="DV98" s="231"/>
      <c r="DW98" s="231"/>
      <c r="DX98" s="231"/>
      <c r="DY98" s="231"/>
      <c r="DZ98" s="231"/>
      <c r="EA98" s="231"/>
      <c r="EB98" s="231"/>
      <c r="EC98" s="231"/>
      <c r="ED98" s="231"/>
      <c r="EE98" s="231"/>
    </row>
    <row r="99" spans="1:3413" ht="19.5" customHeight="1" thickBot="1" x14ac:dyDescent="0.35">
      <c r="A99" s="536"/>
      <c r="B99" s="672" t="s">
        <v>49</v>
      </c>
      <c r="C99" s="673"/>
      <c r="D99" s="502">
        <v>637.19348155364889</v>
      </c>
      <c r="E99" s="500">
        <v>292.53931925319586</v>
      </c>
      <c r="F99" s="500">
        <v>238.77799200829034</v>
      </c>
      <c r="G99" s="500">
        <v>184.32154472652402</v>
      </c>
      <c r="H99" s="500">
        <v>311.4505755027331</v>
      </c>
      <c r="I99" s="500">
        <v>138.74423144100439</v>
      </c>
      <c r="J99" s="500">
        <v>39.478034134901002</v>
      </c>
      <c r="K99" s="500">
        <v>53.879962746173703</v>
      </c>
      <c r="L99" s="500">
        <v>39.221368999593302</v>
      </c>
      <c r="M99" s="500">
        <v>18.417000000000002</v>
      </c>
      <c r="N99" s="500">
        <v>45.352761415591999</v>
      </c>
      <c r="O99" s="503">
        <v>158.269108033203</v>
      </c>
      <c r="P99" s="503">
        <v>2157.6453798148596</v>
      </c>
      <c r="Q99" s="500">
        <v>15.8391900007957</v>
      </c>
      <c r="R99" s="500">
        <v>18.219501359624999</v>
      </c>
      <c r="S99" s="500">
        <v>227.9063059355947</v>
      </c>
      <c r="T99" s="500">
        <v>355.76560431031504</v>
      </c>
      <c r="U99" s="500">
        <v>221.51586002468147</v>
      </c>
      <c r="V99" s="500">
        <v>6.1657456387362002</v>
      </c>
      <c r="W99" s="500">
        <v>3.6541079693266005</v>
      </c>
      <c r="X99" s="500">
        <v>0</v>
      </c>
      <c r="Y99" s="500">
        <v>2.6002000078943999</v>
      </c>
      <c r="Z99" s="500">
        <v>17.840405000000001</v>
      </c>
      <c r="AA99" s="500">
        <v>27.795461555423401</v>
      </c>
      <c r="AB99" s="513">
        <v>15.1172113612306</v>
      </c>
      <c r="AC99" s="481">
        <v>912.41959316362318</v>
      </c>
      <c r="AD99" s="485">
        <v>31.322000003081605</v>
      </c>
      <c r="AE99" s="485">
        <v>4.0517304104863996</v>
      </c>
      <c r="AF99" s="485">
        <v>8.518299997681801</v>
      </c>
      <c r="AG99" s="485">
        <v>35.871589999202804</v>
      </c>
      <c r="AH99" s="485">
        <v>38.013031007923999</v>
      </c>
      <c r="AI99" s="485">
        <v>29.260259999999999</v>
      </c>
      <c r="AJ99" s="485">
        <v>13.4963599911885</v>
      </c>
      <c r="AK99" s="485">
        <v>1.5000000063084</v>
      </c>
      <c r="AL99" s="485">
        <v>0</v>
      </c>
      <c r="AM99" s="485">
        <v>0</v>
      </c>
      <c r="AN99" s="485">
        <v>1.7033400000000001</v>
      </c>
      <c r="AO99" s="485">
        <v>0.34353</v>
      </c>
      <c r="AP99" s="502">
        <v>0</v>
      </c>
      <c r="AQ99" s="500">
        <v>0</v>
      </c>
      <c r="AR99" s="500">
        <v>0</v>
      </c>
      <c r="AS99" s="500">
        <v>0</v>
      </c>
      <c r="AT99" s="500">
        <v>0</v>
      </c>
      <c r="AU99" s="500">
        <v>7.5459999989948008</v>
      </c>
      <c r="AV99" s="500">
        <v>5.3042699999999998E-3</v>
      </c>
      <c r="AW99" s="500">
        <v>0</v>
      </c>
      <c r="AX99" s="500">
        <v>1.45821098235</v>
      </c>
      <c r="AY99" s="500">
        <v>24.059159999999999</v>
      </c>
      <c r="AZ99" s="500">
        <v>1.5214574999999999</v>
      </c>
      <c r="BA99" s="500">
        <v>0</v>
      </c>
      <c r="BB99" s="502">
        <v>0</v>
      </c>
      <c r="BC99" s="500">
        <v>0</v>
      </c>
      <c r="BD99" s="500">
        <v>0</v>
      </c>
      <c r="BE99" s="500">
        <v>3.3569930160485999</v>
      </c>
      <c r="BF99" s="500">
        <v>0</v>
      </c>
      <c r="BG99" s="500">
        <v>0</v>
      </c>
      <c r="BH99" s="500">
        <v>46.055490406964005</v>
      </c>
      <c r="BI99" s="500">
        <v>0</v>
      </c>
      <c r="BJ99" s="500">
        <v>0</v>
      </c>
      <c r="BK99" s="500">
        <v>0</v>
      </c>
      <c r="BL99" s="500">
        <v>0</v>
      </c>
      <c r="BM99" s="500">
        <v>1.4623470033188002</v>
      </c>
      <c r="BN99" s="501">
        <f t="shared" ref="BN99:BN102" si="33">SUM(BB99:BM99)</f>
        <v>50.8748304263314</v>
      </c>
      <c r="BO99" s="500">
        <v>0</v>
      </c>
      <c r="BP99" s="500">
        <v>0</v>
      </c>
      <c r="BQ99" s="500">
        <v>0</v>
      </c>
      <c r="BR99" s="500">
        <v>0</v>
      </c>
      <c r="BS99" s="500">
        <v>0.89476900000000004</v>
      </c>
      <c r="BT99" s="500">
        <v>0</v>
      </c>
      <c r="BU99" s="500">
        <v>0</v>
      </c>
      <c r="BV99" s="500">
        <v>0</v>
      </c>
      <c r="BW99" s="500">
        <v>0</v>
      </c>
      <c r="BX99" s="500">
        <v>0</v>
      </c>
      <c r="BY99" s="500">
        <v>0</v>
      </c>
      <c r="BZ99" s="500">
        <v>0</v>
      </c>
      <c r="CA99" s="472">
        <f t="shared" si="30"/>
        <v>0.89476900000000004</v>
      </c>
      <c r="CB99" s="502">
        <f>+CB100</f>
        <v>0</v>
      </c>
      <c r="CC99" s="500">
        <f>+CC100</f>
        <v>0</v>
      </c>
      <c r="CD99" s="500">
        <f t="shared" ref="CD99:DD99" si="34">+CD100</f>
        <v>0</v>
      </c>
      <c r="CE99" s="500">
        <f t="shared" si="34"/>
        <v>0.25</v>
      </c>
      <c r="CF99" s="500">
        <f t="shared" si="34"/>
        <v>0</v>
      </c>
      <c r="CG99" s="500">
        <f t="shared" si="34"/>
        <v>0</v>
      </c>
      <c r="CH99" s="500">
        <f t="shared" si="34"/>
        <v>7</v>
      </c>
      <c r="CI99" s="500">
        <f t="shared" si="34"/>
        <v>0</v>
      </c>
      <c r="CJ99" s="500">
        <f t="shared" si="34"/>
        <v>0</v>
      </c>
      <c r="CK99" s="500">
        <f t="shared" si="34"/>
        <v>0</v>
      </c>
      <c r="CL99" s="500">
        <f t="shared" si="34"/>
        <v>0</v>
      </c>
      <c r="CM99" s="503">
        <f t="shared" si="34"/>
        <v>0</v>
      </c>
      <c r="CN99" s="501">
        <f>SUM(CB99:CM99)</f>
        <v>7.25</v>
      </c>
      <c r="CO99" s="500">
        <f t="shared" si="34"/>
        <v>0.2</v>
      </c>
      <c r="CP99" s="500">
        <f t="shared" si="34"/>
        <v>0</v>
      </c>
      <c r="CQ99" s="500">
        <f t="shared" si="34"/>
        <v>0</v>
      </c>
      <c r="CR99" s="500">
        <f t="shared" si="34"/>
        <v>0</v>
      </c>
      <c r="CS99" s="500">
        <f t="shared" si="34"/>
        <v>0</v>
      </c>
      <c r="CT99" s="500">
        <f t="shared" si="34"/>
        <v>0.739514</v>
      </c>
      <c r="CU99" s="500">
        <f t="shared" si="34"/>
        <v>0</v>
      </c>
      <c r="CV99" s="500">
        <f t="shared" si="34"/>
        <v>0</v>
      </c>
      <c r="CW99" s="500">
        <f t="shared" si="34"/>
        <v>0.15</v>
      </c>
      <c r="CX99" s="500">
        <f t="shared" si="34"/>
        <v>0</v>
      </c>
      <c r="CY99" s="500">
        <f t="shared" si="34"/>
        <v>0.64847099997711199</v>
      </c>
      <c r="CZ99" s="500">
        <f t="shared" si="34"/>
        <v>0.43438599999999999</v>
      </c>
      <c r="DA99" s="501">
        <f t="shared" si="28"/>
        <v>2.1723709999771117</v>
      </c>
      <c r="DB99" s="502">
        <f t="shared" si="34"/>
        <v>0</v>
      </c>
      <c r="DC99" s="500">
        <f t="shared" si="34"/>
        <v>0</v>
      </c>
      <c r="DD99" s="500">
        <f t="shared" si="34"/>
        <v>0</v>
      </c>
      <c r="DE99" s="502">
        <f t="shared" ref="DE99:DE130" si="35">SUM($CB99:$CD99)</f>
        <v>0</v>
      </c>
      <c r="DF99" s="500">
        <f t="shared" ref="DF99:DF130" si="36">SUM($CO99:$CQ99)</f>
        <v>0.2</v>
      </c>
      <c r="DG99" s="503">
        <f t="shared" ref="DG99:DG130" si="37">SUM($DB99:$DD99)</f>
        <v>0</v>
      </c>
      <c r="DH99" s="501">
        <f t="shared" si="14"/>
        <v>-100</v>
      </c>
      <c r="DN99" s="231"/>
      <c r="DO99" s="231"/>
      <c r="DP99" s="231"/>
      <c r="DQ99" s="231"/>
      <c r="DR99" s="231"/>
      <c r="DS99" s="231"/>
      <c r="DT99" s="231"/>
      <c r="DU99" s="231"/>
      <c r="DV99" s="231"/>
      <c r="DW99" s="231"/>
      <c r="DX99" s="231"/>
      <c r="DY99" s="231"/>
      <c r="DZ99" s="231"/>
      <c r="EA99" s="231"/>
      <c r="EB99" s="231"/>
      <c r="EC99" s="231"/>
      <c r="ED99" s="231"/>
      <c r="EE99" s="231"/>
    </row>
    <row r="100" spans="1:3413" ht="20.100000000000001" customHeight="1" thickBot="1" x14ac:dyDescent="0.3">
      <c r="A100" s="536"/>
      <c r="B100" s="524" t="s">
        <v>15</v>
      </c>
      <c r="C100" s="525" t="s">
        <v>16</v>
      </c>
      <c r="D100" s="518">
        <v>637.19348155364889</v>
      </c>
      <c r="E100" s="519">
        <v>292.53931925319586</v>
      </c>
      <c r="F100" s="519">
        <v>238.77799200829034</v>
      </c>
      <c r="G100" s="519">
        <v>184.32154472652402</v>
      </c>
      <c r="H100" s="519">
        <v>311.4505755027331</v>
      </c>
      <c r="I100" s="519">
        <v>138.74423144100439</v>
      </c>
      <c r="J100" s="519">
        <v>39.478034134901002</v>
      </c>
      <c r="K100" s="519">
        <v>53.879962746173703</v>
      </c>
      <c r="L100" s="519">
        <v>39.221368999593302</v>
      </c>
      <c r="M100" s="519">
        <v>18.417000000000002</v>
      </c>
      <c r="N100" s="519">
        <v>45.352761415591999</v>
      </c>
      <c r="O100" s="526">
        <v>158.269108033203</v>
      </c>
      <c r="P100" s="527">
        <v>2157.6453798148596</v>
      </c>
      <c r="Q100" s="519">
        <v>15.8391900007957</v>
      </c>
      <c r="R100" s="519">
        <v>18.219501359624999</v>
      </c>
      <c r="S100" s="519">
        <v>227.9063059355947</v>
      </c>
      <c r="T100" s="519">
        <v>355.76560431031504</v>
      </c>
      <c r="U100" s="519">
        <v>221.51586002468147</v>
      </c>
      <c r="V100" s="519">
        <v>6.1657456387362002</v>
      </c>
      <c r="W100" s="519">
        <v>3.6541079693266005</v>
      </c>
      <c r="X100" s="519">
        <v>0</v>
      </c>
      <c r="Y100" s="519">
        <v>2.6002000078943999</v>
      </c>
      <c r="Z100" s="519">
        <v>17.840405000000001</v>
      </c>
      <c r="AA100" s="519">
        <v>27.795461555423401</v>
      </c>
      <c r="AB100" s="520">
        <v>15.1172113612306</v>
      </c>
      <c r="AC100" s="528">
        <v>912.41959316362318</v>
      </c>
      <c r="AD100" s="519">
        <v>31.322000003081605</v>
      </c>
      <c r="AE100" s="519">
        <v>4.0517304104863996</v>
      </c>
      <c r="AF100" s="519">
        <v>8.518299997681801</v>
      </c>
      <c r="AG100" s="519">
        <v>35.871589999202804</v>
      </c>
      <c r="AH100" s="519">
        <v>38.013031007923999</v>
      </c>
      <c r="AI100" s="519">
        <v>29.260259999999999</v>
      </c>
      <c r="AJ100" s="519">
        <v>13.4963599911885</v>
      </c>
      <c r="AK100" s="519">
        <v>1.5000000063084</v>
      </c>
      <c r="AL100" s="519">
        <v>0</v>
      </c>
      <c r="AM100" s="519">
        <v>0</v>
      </c>
      <c r="AN100" s="519">
        <v>1.7033400000000001</v>
      </c>
      <c r="AO100" s="519">
        <v>0.34353</v>
      </c>
      <c r="AP100" s="518">
        <v>0</v>
      </c>
      <c r="AQ100" s="519">
        <v>0</v>
      </c>
      <c r="AR100" s="519">
        <v>0</v>
      </c>
      <c r="AS100" s="519">
        <v>0</v>
      </c>
      <c r="AT100" s="519">
        <v>0</v>
      </c>
      <c r="AU100" s="519">
        <v>7.5459999989948008</v>
      </c>
      <c r="AV100" s="519">
        <v>5.3042699999999998E-3</v>
      </c>
      <c r="AW100" s="519">
        <v>0</v>
      </c>
      <c r="AX100" s="519">
        <v>1.45821098235</v>
      </c>
      <c r="AY100" s="519">
        <v>24.059159999999999</v>
      </c>
      <c r="AZ100" s="519">
        <v>1.5214574999999999</v>
      </c>
      <c r="BA100" s="519">
        <v>0</v>
      </c>
      <c r="BB100" s="518">
        <v>0</v>
      </c>
      <c r="BC100" s="519">
        <v>0</v>
      </c>
      <c r="BD100" s="519">
        <v>0</v>
      </c>
      <c r="BE100" s="519">
        <v>3.3569930160485999</v>
      </c>
      <c r="BF100" s="519">
        <v>0</v>
      </c>
      <c r="BG100" s="519">
        <v>0</v>
      </c>
      <c r="BH100" s="519">
        <v>46.055490406964005</v>
      </c>
      <c r="BI100" s="519">
        <v>0</v>
      </c>
      <c r="BJ100" s="519">
        <v>0</v>
      </c>
      <c r="BK100" s="519">
        <v>0</v>
      </c>
      <c r="BL100" s="519">
        <v>0</v>
      </c>
      <c r="BM100" s="519">
        <v>1.4623470033188002</v>
      </c>
      <c r="BN100" s="529">
        <f t="shared" si="33"/>
        <v>50.8748304263314</v>
      </c>
      <c r="BO100" s="519">
        <v>0</v>
      </c>
      <c r="BP100" s="519">
        <v>0</v>
      </c>
      <c r="BQ100" s="519">
        <v>0</v>
      </c>
      <c r="BR100" s="519">
        <v>0</v>
      </c>
      <c r="BS100" s="519">
        <v>0.89476900000000004</v>
      </c>
      <c r="BT100" s="519">
        <v>0</v>
      </c>
      <c r="BU100" s="519">
        <v>0</v>
      </c>
      <c r="BV100" s="519">
        <v>0</v>
      </c>
      <c r="BW100" s="519">
        <v>0</v>
      </c>
      <c r="BX100" s="519">
        <v>0</v>
      </c>
      <c r="BY100" s="519">
        <v>0</v>
      </c>
      <c r="BZ100" s="519">
        <v>0</v>
      </c>
      <c r="CA100" s="529">
        <f t="shared" si="30"/>
        <v>0.89476900000000004</v>
      </c>
      <c r="CB100" s="518">
        <v>0</v>
      </c>
      <c r="CC100" s="519">
        <v>0</v>
      </c>
      <c r="CD100" s="519">
        <v>0</v>
      </c>
      <c r="CE100" s="519">
        <f>250000/1000000</f>
        <v>0.25</v>
      </c>
      <c r="CF100" s="519">
        <v>0</v>
      </c>
      <c r="CG100" s="519">
        <v>0</v>
      </c>
      <c r="CH100" s="519">
        <v>7</v>
      </c>
      <c r="CI100" s="519">
        <v>0</v>
      </c>
      <c r="CJ100" s="519">
        <v>0</v>
      </c>
      <c r="CK100" s="519">
        <v>0</v>
      </c>
      <c r="CL100" s="519">
        <v>0</v>
      </c>
      <c r="CM100" s="526">
        <v>0</v>
      </c>
      <c r="CN100" s="529">
        <f>SUM(CB100:CM100)</f>
        <v>7.25</v>
      </c>
      <c r="CO100" s="518">
        <v>0.2</v>
      </c>
      <c r="CP100" s="519">
        <v>0</v>
      </c>
      <c r="CQ100" s="519">
        <v>0</v>
      </c>
      <c r="CR100" s="519">
        <v>0</v>
      </c>
      <c r="CS100" s="519">
        <v>0</v>
      </c>
      <c r="CT100" s="519">
        <f>739514/1000000</f>
        <v>0.739514</v>
      </c>
      <c r="CU100" s="519">
        <v>0</v>
      </c>
      <c r="CV100" s="519">
        <v>0</v>
      </c>
      <c r="CW100" s="519">
        <f>150000/1000000</f>
        <v>0.15</v>
      </c>
      <c r="CX100" s="519">
        <v>0</v>
      </c>
      <c r="CY100" s="519">
        <f>648470.999977112/1000000</f>
        <v>0.64847099997711199</v>
      </c>
      <c r="CZ100" s="519">
        <f>434386/1000000</f>
        <v>0.43438599999999999</v>
      </c>
      <c r="DA100" s="529">
        <f t="shared" si="28"/>
        <v>2.1723709999771117</v>
      </c>
      <c r="DB100" s="518">
        <v>0</v>
      </c>
      <c r="DC100" s="519">
        <v>0</v>
      </c>
      <c r="DD100" s="519">
        <v>0</v>
      </c>
      <c r="DE100" s="586">
        <f t="shared" si="35"/>
        <v>0</v>
      </c>
      <c r="DF100" s="566">
        <f t="shared" si="36"/>
        <v>0.2</v>
      </c>
      <c r="DG100" s="527">
        <f t="shared" si="37"/>
        <v>0</v>
      </c>
      <c r="DH100" s="528">
        <f t="shared" si="14"/>
        <v>-100</v>
      </c>
      <c r="DN100" s="231"/>
      <c r="DO100" s="231"/>
      <c r="DP100" s="231"/>
      <c r="DQ100" s="231"/>
      <c r="DR100" s="231"/>
      <c r="DS100" s="231"/>
      <c r="DT100" s="231"/>
      <c r="DU100" s="231"/>
      <c r="DV100" s="231"/>
      <c r="DW100" s="231"/>
      <c r="DX100" s="231"/>
      <c r="DY100" s="231"/>
      <c r="DZ100" s="231"/>
      <c r="EA100" s="231"/>
      <c r="EB100" s="231"/>
      <c r="EC100" s="231"/>
      <c r="ED100" s="231"/>
      <c r="EE100" s="231"/>
    </row>
    <row r="101" spans="1:3413" ht="20.100000000000001" customHeight="1" thickBot="1" x14ac:dyDescent="0.3">
      <c r="A101" s="536"/>
      <c r="B101" s="448"/>
      <c r="C101" s="323" t="s">
        <v>115</v>
      </c>
      <c r="D101" s="320">
        <f t="shared" ref="D101:AI101" si="38">+D102+D146+D181+D183</f>
        <v>5162</v>
      </c>
      <c r="E101" s="321">
        <f t="shared" si="38"/>
        <v>4393</v>
      </c>
      <c r="F101" s="321">
        <f t="shared" si="38"/>
        <v>5069</v>
      </c>
      <c r="G101" s="321">
        <f t="shared" si="38"/>
        <v>4887</v>
      </c>
      <c r="H101" s="321">
        <f t="shared" si="38"/>
        <v>4972</v>
      </c>
      <c r="I101" s="321">
        <f t="shared" si="38"/>
        <v>5033</v>
      </c>
      <c r="J101" s="321">
        <f t="shared" si="38"/>
        <v>5158</v>
      </c>
      <c r="K101" s="321">
        <f t="shared" si="38"/>
        <v>4582</v>
      </c>
      <c r="L101" s="321">
        <f t="shared" si="38"/>
        <v>5023</v>
      </c>
      <c r="M101" s="321">
        <f t="shared" si="38"/>
        <v>5111</v>
      </c>
      <c r="N101" s="321">
        <f t="shared" si="38"/>
        <v>4906</v>
      </c>
      <c r="O101" s="322">
        <f t="shared" si="38"/>
        <v>5521</v>
      </c>
      <c r="P101" s="321">
        <f t="shared" si="38"/>
        <v>59817</v>
      </c>
      <c r="Q101" s="320">
        <f t="shared" si="38"/>
        <v>4353</v>
      </c>
      <c r="R101" s="321">
        <f t="shared" si="38"/>
        <v>4211</v>
      </c>
      <c r="S101" s="321">
        <f t="shared" si="38"/>
        <v>5289</v>
      </c>
      <c r="T101" s="321">
        <f t="shared" si="38"/>
        <v>5113</v>
      </c>
      <c r="U101" s="321">
        <f t="shared" si="38"/>
        <v>5185</v>
      </c>
      <c r="V101" s="321">
        <f t="shared" si="38"/>
        <v>5191</v>
      </c>
      <c r="W101" s="321">
        <f t="shared" si="38"/>
        <v>5019</v>
      </c>
      <c r="X101" s="321">
        <f t="shared" si="38"/>
        <v>5164</v>
      </c>
      <c r="Y101" s="321">
        <f t="shared" si="38"/>
        <v>5262</v>
      </c>
      <c r="Z101" s="321">
        <f t="shared" si="38"/>
        <v>5216</v>
      </c>
      <c r="AA101" s="321">
        <f t="shared" si="38"/>
        <v>4985</v>
      </c>
      <c r="AB101" s="322">
        <f t="shared" si="38"/>
        <v>5776</v>
      </c>
      <c r="AC101" s="321">
        <f t="shared" si="38"/>
        <v>60764</v>
      </c>
      <c r="AD101" s="320">
        <f t="shared" si="38"/>
        <v>4907</v>
      </c>
      <c r="AE101" s="321">
        <f t="shared" si="38"/>
        <v>4659</v>
      </c>
      <c r="AF101" s="321">
        <f t="shared" si="38"/>
        <v>5111</v>
      </c>
      <c r="AG101" s="321">
        <f t="shared" si="38"/>
        <v>4840</v>
      </c>
      <c r="AH101" s="321">
        <f t="shared" si="38"/>
        <v>5347</v>
      </c>
      <c r="AI101" s="321">
        <f t="shared" si="38"/>
        <v>5133</v>
      </c>
      <c r="AJ101" s="321">
        <f t="shared" ref="AJ101:BM101" si="39">+AJ102+AJ146+AJ181+AJ183</f>
        <v>4590</v>
      </c>
      <c r="AK101" s="321">
        <f t="shared" si="39"/>
        <v>5118</v>
      </c>
      <c r="AL101" s="321">
        <f t="shared" si="39"/>
        <v>4913</v>
      </c>
      <c r="AM101" s="321">
        <f t="shared" si="39"/>
        <v>4636</v>
      </c>
      <c r="AN101" s="321">
        <f t="shared" si="39"/>
        <v>4825</v>
      </c>
      <c r="AO101" s="322">
        <f t="shared" si="39"/>
        <v>5215</v>
      </c>
      <c r="AP101" s="321">
        <f t="shared" si="39"/>
        <v>4500</v>
      </c>
      <c r="AQ101" s="321">
        <f t="shared" si="39"/>
        <v>4349</v>
      </c>
      <c r="AR101" s="321">
        <f t="shared" si="39"/>
        <v>5191</v>
      </c>
      <c r="AS101" s="321">
        <f t="shared" si="39"/>
        <v>4646</v>
      </c>
      <c r="AT101" s="321">
        <f t="shared" si="39"/>
        <v>5721</v>
      </c>
      <c r="AU101" s="321">
        <f t="shared" si="39"/>
        <v>4753</v>
      </c>
      <c r="AV101" s="321">
        <f t="shared" si="39"/>
        <v>5361</v>
      </c>
      <c r="AW101" s="321">
        <f t="shared" si="39"/>
        <v>5345</v>
      </c>
      <c r="AX101" s="321">
        <f t="shared" si="39"/>
        <v>4979</v>
      </c>
      <c r="AY101" s="321">
        <f t="shared" si="39"/>
        <v>5717</v>
      </c>
      <c r="AZ101" s="321">
        <f t="shared" si="39"/>
        <v>5025</v>
      </c>
      <c r="BA101" s="321">
        <f t="shared" si="39"/>
        <v>5065</v>
      </c>
      <c r="BB101" s="320">
        <f t="shared" si="39"/>
        <v>4990</v>
      </c>
      <c r="BC101" s="321">
        <f t="shared" si="39"/>
        <v>4500</v>
      </c>
      <c r="BD101" s="321">
        <f t="shared" si="39"/>
        <v>5042</v>
      </c>
      <c r="BE101" s="321">
        <f t="shared" si="39"/>
        <v>5589</v>
      </c>
      <c r="BF101" s="321">
        <f t="shared" si="39"/>
        <v>5777</v>
      </c>
      <c r="BG101" s="321">
        <f t="shared" si="39"/>
        <v>5396</v>
      </c>
      <c r="BH101" s="321">
        <f t="shared" si="39"/>
        <v>6350</v>
      </c>
      <c r="BI101" s="321">
        <f t="shared" si="39"/>
        <v>5837</v>
      </c>
      <c r="BJ101" s="321">
        <f t="shared" si="39"/>
        <v>5798</v>
      </c>
      <c r="BK101" s="321">
        <f t="shared" si="39"/>
        <v>6415</v>
      </c>
      <c r="BL101" s="321">
        <f t="shared" si="39"/>
        <v>6134</v>
      </c>
      <c r="BM101" s="321">
        <f t="shared" si="39"/>
        <v>6696</v>
      </c>
      <c r="BN101" s="432">
        <f t="shared" si="33"/>
        <v>68524</v>
      </c>
      <c r="BO101" s="321">
        <f t="shared" ref="BO101:CF101" si="40">+BO102+BO146+BO181+BO183</f>
        <v>6146</v>
      </c>
      <c r="BP101" s="321">
        <f t="shared" si="40"/>
        <v>5852</v>
      </c>
      <c r="BQ101" s="321">
        <f t="shared" si="40"/>
        <v>5971</v>
      </c>
      <c r="BR101" s="321">
        <f t="shared" si="40"/>
        <v>6322</v>
      </c>
      <c r="BS101" s="321">
        <f t="shared" si="40"/>
        <v>6551</v>
      </c>
      <c r="BT101" s="321">
        <f t="shared" si="40"/>
        <v>6107</v>
      </c>
      <c r="BU101" s="321">
        <f t="shared" si="40"/>
        <v>6809</v>
      </c>
      <c r="BV101" s="321">
        <f t="shared" si="40"/>
        <v>6391</v>
      </c>
      <c r="BW101" s="321">
        <f t="shared" si="40"/>
        <v>6731</v>
      </c>
      <c r="BX101" s="321">
        <f t="shared" si="40"/>
        <v>7270</v>
      </c>
      <c r="BY101" s="321">
        <f t="shared" si="40"/>
        <v>6071</v>
      </c>
      <c r="BZ101" s="321">
        <f t="shared" si="40"/>
        <v>8418</v>
      </c>
      <c r="CA101" s="432">
        <f t="shared" si="30"/>
        <v>78639</v>
      </c>
      <c r="CB101" s="320">
        <f t="shared" si="40"/>
        <v>7122</v>
      </c>
      <c r="CC101" s="321">
        <f t="shared" si="40"/>
        <v>6335</v>
      </c>
      <c r="CD101" s="321">
        <f t="shared" si="40"/>
        <v>7653</v>
      </c>
      <c r="CE101" s="321">
        <f t="shared" si="40"/>
        <v>7823</v>
      </c>
      <c r="CF101" s="321">
        <f t="shared" si="40"/>
        <v>7310</v>
      </c>
      <c r="CG101" s="321">
        <f t="shared" ref="CG101" si="41">+CG102+CG146+CG181+CG183</f>
        <v>7945</v>
      </c>
      <c r="CH101" s="321">
        <f t="shared" ref="CH101:CO101" si="42">+CH102+CH146+CH181+CH183</f>
        <v>8776</v>
      </c>
      <c r="CI101" s="321">
        <f t="shared" si="42"/>
        <v>8294</v>
      </c>
      <c r="CJ101" s="321">
        <f t="shared" si="42"/>
        <v>8599</v>
      </c>
      <c r="CK101" s="321">
        <f t="shared" si="42"/>
        <v>9353</v>
      </c>
      <c r="CL101" s="321">
        <f t="shared" si="42"/>
        <v>8598</v>
      </c>
      <c r="CM101" s="322">
        <f t="shared" si="42"/>
        <v>9999</v>
      </c>
      <c r="CN101" s="432">
        <f>SUM(CB101:CM101)</f>
        <v>97807</v>
      </c>
      <c r="CO101" s="320">
        <f t="shared" si="42"/>
        <v>8388</v>
      </c>
      <c r="CP101" s="321">
        <f t="shared" ref="CP101:DB101" si="43">+CP102+CP146+CP181+CP183</f>
        <v>8214</v>
      </c>
      <c r="CQ101" s="321">
        <f t="shared" si="43"/>
        <v>9934</v>
      </c>
      <c r="CR101" s="321">
        <f t="shared" si="43"/>
        <v>9831</v>
      </c>
      <c r="CS101" s="321">
        <f t="shared" si="43"/>
        <v>9566</v>
      </c>
      <c r="CT101" s="321">
        <f t="shared" si="43"/>
        <v>10414</v>
      </c>
      <c r="CU101" s="321">
        <f t="shared" si="43"/>
        <v>9984</v>
      </c>
      <c r="CV101" s="321">
        <f t="shared" si="43"/>
        <v>11187</v>
      </c>
      <c r="CW101" s="321">
        <f t="shared" si="43"/>
        <v>11018</v>
      </c>
      <c r="CX101" s="321">
        <f t="shared" si="43"/>
        <v>10774</v>
      </c>
      <c r="CY101" s="321">
        <f t="shared" si="43"/>
        <v>11150</v>
      </c>
      <c r="CZ101" s="321">
        <f t="shared" si="43"/>
        <v>12714</v>
      </c>
      <c r="DA101" s="432">
        <f t="shared" si="28"/>
        <v>123174</v>
      </c>
      <c r="DB101" s="320">
        <f t="shared" si="43"/>
        <v>11530</v>
      </c>
      <c r="DC101" s="321">
        <f t="shared" ref="DC101:DD101" si="44">+DC102+DC146+DC181+DC183</f>
        <v>10351</v>
      </c>
      <c r="DD101" s="321">
        <f t="shared" si="44"/>
        <v>13322</v>
      </c>
      <c r="DE101" s="567">
        <f t="shared" si="35"/>
        <v>21110</v>
      </c>
      <c r="DF101" s="388">
        <f t="shared" si="36"/>
        <v>26536</v>
      </c>
      <c r="DG101" s="389">
        <f t="shared" si="37"/>
        <v>35203</v>
      </c>
      <c r="DH101" s="542">
        <f t="shared" si="14"/>
        <v>32.661290322580648</v>
      </c>
      <c r="DN101" s="231"/>
      <c r="DO101" s="231"/>
      <c r="DP101" s="231"/>
      <c r="DQ101" s="231"/>
      <c r="DR101" s="231"/>
      <c r="DS101" s="231"/>
      <c r="DT101" s="231"/>
      <c r="DU101" s="231"/>
      <c r="DV101" s="231"/>
      <c r="DW101" s="231"/>
      <c r="DX101" s="231"/>
      <c r="DY101" s="231"/>
      <c r="DZ101" s="231"/>
      <c r="EA101" s="231"/>
      <c r="EB101" s="231"/>
      <c r="EC101" s="231"/>
      <c r="ED101" s="231"/>
      <c r="EE101" s="231"/>
    </row>
    <row r="102" spans="1:3413" s="36" customFormat="1" ht="20.100000000000001" customHeight="1" thickBot="1" x14ac:dyDescent="0.35">
      <c r="A102" s="536"/>
      <c r="B102" s="340" t="s">
        <v>71</v>
      </c>
      <c r="C102" s="272"/>
      <c r="D102" s="183">
        <f t="shared" ref="D102:AI102" si="45">SUM(D103:D145)</f>
        <v>3856</v>
      </c>
      <c r="E102" s="167">
        <f t="shared" si="45"/>
        <v>3216</v>
      </c>
      <c r="F102" s="167">
        <f t="shared" si="45"/>
        <v>3684</v>
      </c>
      <c r="G102" s="167">
        <f t="shared" si="45"/>
        <v>3570</v>
      </c>
      <c r="H102" s="167">
        <f t="shared" si="45"/>
        <v>3508</v>
      </c>
      <c r="I102" s="167">
        <f t="shared" si="45"/>
        <v>3593</v>
      </c>
      <c r="J102" s="167">
        <f t="shared" si="45"/>
        <v>3706</v>
      </c>
      <c r="K102" s="167">
        <f t="shared" si="45"/>
        <v>3322</v>
      </c>
      <c r="L102" s="167">
        <f t="shared" si="45"/>
        <v>3700</v>
      </c>
      <c r="M102" s="167">
        <f t="shared" si="45"/>
        <v>3817</v>
      </c>
      <c r="N102" s="167">
        <f t="shared" si="45"/>
        <v>3557</v>
      </c>
      <c r="O102" s="167">
        <f t="shared" si="45"/>
        <v>4053</v>
      </c>
      <c r="P102" s="169">
        <f t="shared" si="45"/>
        <v>43582</v>
      </c>
      <c r="Q102" s="167">
        <f t="shared" si="45"/>
        <v>3227</v>
      </c>
      <c r="R102" s="167">
        <f t="shared" si="45"/>
        <v>3091</v>
      </c>
      <c r="S102" s="167">
        <f t="shared" si="45"/>
        <v>3892</v>
      </c>
      <c r="T102" s="167">
        <f t="shared" si="45"/>
        <v>3718</v>
      </c>
      <c r="U102" s="167">
        <f t="shared" si="45"/>
        <v>3775</v>
      </c>
      <c r="V102" s="167">
        <f t="shared" si="45"/>
        <v>3671</v>
      </c>
      <c r="W102" s="167">
        <f t="shared" si="45"/>
        <v>3670</v>
      </c>
      <c r="X102" s="167">
        <f t="shared" si="45"/>
        <v>3878</v>
      </c>
      <c r="Y102" s="167">
        <f t="shared" si="45"/>
        <v>3965</v>
      </c>
      <c r="Z102" s="167">
        <f t="shared" si="45"/>
        <v>3912</v>
      </c>
      <c r="AA102" s="167">
        <f t="shared" si="45"/>
        <v>3770</v>
      </c>
      <c r="AB102" s="167">
        <f t="shared" si="45"/>
        <v>4200</v>
      </c>
      <c r="AC102" s="169">
        <f t="shared" si="45"/>
        <v>44769</v>
      </c>
      <c r="AD102" s="167">
        <f t="shared" si="45"/>
        <v>3701</v>
      </c>
      <c r="AE102" s="167">
        <f t="shared" si="45"/>
        <v>3490</v>
      </c>
      <c r="AF102" s="167">
        <f t="shared" si="45"/>
        <v>3812</v>
      </c>
      <c r="AG102" s="167">
        <f t="shared" si="45"/>
        <v>3636</v>
      </c>
      <c r="AH102" s="167">
        <f t="shared" si="45"/>
        <v>3952</v>
      </c>
      <c r="AI102" s="167">
        <f t="shared" si="45"/>
        <v>3859</v>
      </c>
      <c r="AJ102" s="167">
        <f t="shared" ref="AJ102:BM102" si="46">SUM(AJ103:AJ145)</f>
        <v>3276</v>
      </c>
      <c r="AK102" s="167">
        <f t="shared" si="46"/>
        <v>3594</v>
      </c>
      <c r="AL102" s="167">
        <f t="shared" si="46"/>
        <v>3465</v>
      </c>
      <c r="AM102" s="167">
        <f t="shared" si="46"/>
        <v>3328</v>
      </c>
      <c r="AN102" s="167">
        <f t="shared" si="46"/>
        <v>3416</v>
      </c>
      <c r="AO102" s="167">
        <f t="shared" si="46"/>
        <v>3718</v>
      </c>
      <c r="AP102" s="183">
        <f t="shared" si="46"/>
        <v>3198</v>
      </c>
      <c r="AQ102" s="167">
        <f t="shared" si="46"/>
        <v>3105</v>
      </c>
      <c r="AR102" s="167">
        <f t="shared" si="46"/>
        <v>3629</v>
      </c>
      <c r="AS102" s="167">
        <f t="shared" si="46"/>
        <v>3173</v>
      </c>
      <c r="AT102" s="167">
        <f t="shared" si="46"/>
        <v>3947</v>
      </c>
      <c r="AU102" s="167">
        <f t="shared" si="46"/>
        <v>3373</v>
      </c>
      <c r="AV102" s="167">
        <f t="shared" si="46"/>
        <v>3905</v>
      </c>
      <c r="AW102" s="167">
        <f t="shared" si="46"/>
        <v>3882</v>
      </c>
      <c r="AX102" s="167">
        <f t="shared" si="46"/>
        <v>3589</v>
      </c>
      <c r="AY102" s="167">
        <f t="shared" si="46"/>
        <v>4210</v>
      </c>
      <c r="AZ102" s="167">
        <f t="shared" si="46"/>
        <v>3705</v>
      </c>
      <c r="BA102" s="415">
        <f t="shared" si="46"/>
        <v>3753</v>
      </c>
      <c r="BB102" s="167">
        <f t="shared" si="46"/>
        <v>3586</v>
      </c>
      <c r="BC102" s="167">
        <f t="shared" si="46"/>
        <v>3269</v>
      </c>
      <c r="BD102" s="167">
        <f t="shared" si="46"/>
        <v>3682</v>
      </c>
      <c r="BE102" s="167">
        <f t="shared" si="46"/>
        <v>4133</v>
      </c>
      <c r="BF102" s="167">
        <f t="shared" si="46"/>
        <v>4368</v>
      </c>
      <c r="BG102" s="167">
        <f t="shared" si="46"/>
        <v>4063</v>
      </c>
      <c r="BH102" s="167">
        <f t="shared" si="46"/>
        <v>4880</v>
      </c>
      <c r="BI102" s="167">
        <f t="shared" si="46"/>
        <v>4324</v>
      </c>
      <c r="BJ102" s="167">
        <f t="shared" si="46"/>
        <v>4329</v>
      </c>
      <c r="BK102" s="167">
        <f t="shared" si="46"/>
        <v>4810</v>
      </c>
      <c r="BL102" s="167">
        <f t="shared" si="46"/>
        <v>4654</v>
      </c>
      <c r="BM102" s="167">
        <f t="shared" si="46"/>
        <v>5235</v>
      </c>
      <c r="BN102" s="169">
        <f t="shared" si="33"/>
        <v>51333</v>
      </c>
      <c r="BO102" s="167">
        <f t="shared" ref="BO102:CF102" si="47">SUM(BO103:BO145)</f>
        <v>4705</v>
      </c>
      <c r="BP102" s="167">
        <f t="shared" si="47"/>
        <v>4482</v>
      </c>
      <c r="BQ102" s="167">
        <f t="shared" si="47"/>
        <v>4558</v>
      </c>
      <c r="BR102" s="167">
        <f t="shared" si="47"/>
        <v>4826</v>
      </c>
      <c r="BS102" s="167">
        <f t="shared" si="47"/>
        <v>4991</v>
      </c>
      <c r="BT102" s="167">
        <f t="shared" si="47"/>
        <v>4665</v>
      </c>
      <c r="BU102" s="167">
        <f t="shared" si="47"/>
        <v>5240</v>
      </c>
      <c r="BV102" s="167">
        <f t="shared" si="47"/>
        <v>4760</v>
      </c>
      <c r="BW102" s="167">
        <f t="shared" si="47"/>
        <v>5071</v>
      </c>
      <c r="BX102" s="167">
        <f t="shared" si="47"/>
        <v>5560</v>
      </c>
      <c r="BY102" s="167">
        <f t="shared" si="47"/>
        <v>4672</v>
      </c>
      <c r="BZ102" s="167">
        <f t="shared" si="47"/>
        <v>6443</v>
      </c>
      <c r="CA102" s="169">
        <f t="shared" si="30"/>
        <v>59973</v>
      </c>
      <c r="CB102" s="183">
        <f t="shared" si="47"/>
        <v>5381</v>
      </c>
      <c r="CC102" s="167">
        <f t="shared" si="47"/>
        <v>4808</v>
      </c>
      <c r="CD102" s="167">
        <f t="shared" si="47"/>
        <v>5836</v>
      </c>
      <c r="CE102" s="167">
        <f t="shared" si="47"/>
        <v>5939</v>
      </c>
      <c r="CF102" s="167">
        <f t="shared" si="47"/>
        <v>5625</v>
      </c>
      <c r="CG102" s="167">
        <f t="shared" ref="CG102" si="48">SUM(CG103:CG145)</f>
        <v>6081</v>
      </c>
      <c r="CH102" s="167">
        <f t="shared" ref="CH102:CO102" si="49">SUM(CH103:CH145)</f>
        <v>6641</v>
      </c>
      <c r="CI102" s="167">
        <f t="shared" si="49"/>
        <v>6214</v>
      </c>
      <c r="CJ102" s="167">
        <f t="shared" si="49"/>
        <v>6455</v>
      </c>
      <c r="CK102" s="167">
        <f t="shared" si="49"/>
        <v>7082</v>
      </c>
      <c r="CL102" s="167">
        <f t="shared" si="49"/>
        <v>6518</v>
      </c>
      <c r="CM102" s="415">
        <f t="shared" si="49"/>
        <v>7652</v>
      </c>
      <c r="CN102" s="169">
        <f>SUM(CB102:CM102)</f>
        <v>74232</v>
      </c>
      <c r="CO102" s="167">
        <f t="shared" si="49"/>
        <v>6364</v>
      </c>
      <c r="CP102" s="167">
        <f t="shared" ref="CP102:DB102" si="50">SUM(CP103:CP145)</f>
        <v>6234</v>
      </c>
      <c r="CQ102" s="167">
        <f t="shared" si="50"/>
        <v>7655</v>
      </c>
      <c r="CR102" s="167">
        <f t="shared" si="50"/>
        <v>7543</v>
      </c>
      <c r="CS102" s="167">
        <f t="shared" si="50"/>
        <v>7319</v>
      </c>
      <c r="CT102" s="167">
        <f t="shared" si="50"/>
        <v>8045</v>
      </c>
      <c r="CU102" s="167">
        <f t="shared" si="50"/>
        <v>7691</v>
      </c>
      <c r="CV102" s="167">
        <f t="shared" si="50"/>
        <v>8688</v>
      </c>
      <c r="CW102" s="167">
        <f t="shared" si="50"/>
        <v>8627</v>
      </c>
      <c r="CX102" s="167">
        <f t="shared" si="50"/>
        <v>8497</v>
      </c>
      <c r="CY102" s="167">
        <f t="shared" si="50"/>
        <v>8800</v>
      </c>
      <c r="CZ102" s="167">
        <f t="shared" si="50"/>
        <v>10384</v>
      </c>
      <c r="DA102" s="528">
        <f t="shared" si="28"/>
        <v>95847</v>
      </c>
      <c r="DB102" s="183">
        <f t="shared" si="50"/>
        <v>9356</v>
      </c>
      <c r="DC102" s="167">
        <f t="shared" ref="DC102:DD102" si="51">SUM(DC103:DC145)</f>
        <v>8381</v>
      </c>
      <c r="DD102" s="167">
        <f t="shared" si="51"/>
        <v>10858</v>
      </c>
      <c r="DE102" s="586">
        <f t="shared" si="35"/>
        <v>16025</v>
      </c>
      <c r="DF102" s="566">
        <f t="shared" si="36"/>
        <v>20253</v>
      </c>
      <c r="DG102" s="527">
        <f t="shared" si="37"/>
        <v>28595</v>
      </c>
      <c r="DH102" s="182">
        <f t="shared" si="14"/>
        <v>41.188959660297229</v>
      </c>
      <c r="DI102" s="231"/>
      <c r="DJ102" s="231"/>
      <c r="DK102" s="231"/>
      <c r="DL102" s="231"/>
      <c r="DM102" s="231"/>
      <c r="DN102" s="231"/>
      <c r="DO102" s="231"/>
      <c r="DP102" s="231"/>
      <c r="DQ102" s="231"/>
      <c r="DR102" s="231"/>
      <c r="DS102" s="231"/>
      <c r="DT102" s="231"/>
      <c r="DU102" s="231"/>
      <c r="DV102" s="231"/>
      <c r="DW102" s="231"/>
      <c r="DX102" s="231"/>
      <c r="DY102" s="231"/>
      <c r="DZ102" s="231"/>
      <c r="EA102" s="231"/>
      <c r="EB102" s="231"/>
      <c r="EC102" s="231"/>
      <c r="ED102" s="231"/>
      <c r="EE102" s="231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  <c r="IW102" s="10"/>
      <c r="IX102" s="10"/>
      <c r="IY102" s="10"/>
      <c r="IZ102" s="10"/>
      <c r="JA102" s="10"/>
      <c r="JB102" s="10"/>
      <c r="JC102" s="10"/>
      <c r="JD102" s="10"/>
      <c r="JE102" s="10"/>
      <c r="JF102" s="10"/>
      <c r="JG102" s="10"/>
      <c r="JH102" s="10"/>
      <c r="JI102" s="10"/>
      <c r="JJ102" s="10"/>
      <c r="JK102" s="10"/>
      <c r="JL102" s="10"/>
      <c r="JM102" s="10"/>
      <c r="JN102" s="10"/>
      <c r="JO102" s="10"/>
      <c r="JP102" s="10"/>
      <c r="JQ102" s="10"/>
      <c r="JR102" s="10"/>
      <c r="JS102" s="10"/>
      <c r="JT102" s="10"/>
      <c r="JU102" s="10"/>
      <c r="JV102" s="10"/>
      <c r="JW102" s="10"/>
      <c r="JX102" s="10"/>
      <c r="JY102" s="10"/>
      <c r="JZ102" s="10"/>
      <c r="KA102" s="10"/>
      <c r="KB102" s="10"/>
      <c r="KC102" s="10"/>
      <c r="KD102" s="10"/>
      <c r="KE102" s="10"/>
      <c r="KF102" s="10"/>
      <c r="KG102" s="10"/>
      <c r="KH102" s="10"/>
      <c r="KI102" s="10"/>
      <c r="KJ102" s="10"/>
      <c r="KK102" s="10"/>
      <c r="KL102" s="10"/>
      <c r="KM102" s="10"/>
      <c r="KN102" s="10"/>
      <c r="KO102" s="10"/>
      <c r="KP102" s="10"/>
      <c r="KQ102" s="10"/>
      <c r="KR102" s="10"/>
      <c r="KS102" s="10"/>
      <c r="KT102" s="10"/>
      <c r="KU102" s="10"/>
      <c r="KV102" s="10"/>
      <c r="KW102" s="10"/>
      <c r="KX102" s="10"/>
      <c r="KY102" s="10"/>
      <c r="KZ102" s="10"/>
      <c r="LA102" s="10"/>
      <c r="LB102" s="10"/>
      <c r="LC102" s="10"/>
      <c r="LD102" s="10"/>
      <c r="LE102" s="10"/>
      <c r="LF102" s="10"/>
      <c r="LG102" s="10"/>
      <c r="LH102" s="10"/>
      <c r="LI102" s="10"/>
      <c r="LJ102" s="10"/>
      <c r="LK102" s="10"/>
      <c r="LL102" s="10"/>
      <c r="LM102" s="10"/>
      <c r="LN102" s="10"/>
      <c r="LO102" s="10"/>
      <c r="LP102" s="10"/>
      <c r="LQ102" s="10"/>
      <c r="LR102" s="10"/>
      <c r="LS102" s="10"/>
      <c r="LT102" s="10"/>
      <c r="LU102" s="10"/>
      <c r="LV102" s="10"/>
      <c r="LW102" s="10"/>
      <c r="LX102" s="10"/>
      <c r="LY102" s="10"/>
      <c r="LZ102" s="10"/>
      <c r="MA102" s="10"/>
      <c r="MB102" s="10"/>
      <c r="MC102" s="10"/>
      <c r="MD102" s="10"/>
      <c r="ME102" s="10"/>
      <c r="MF102" s="10"/>
      <c r="MG102" s="10"/>
      <c r="MH102" s="10"/>
      <c r="MI102" s="10"/>
      <c r="MJ102" s="10"/>
      <c r="MK102" s="10"/>
      <c r="ML102" s="10"/>
      <c r="MM102" s="10"/>
      <c r="MN102" s="10"/>
      <c r="MO102" s="10"/>
      <c r="MP102" s="10"/>
      <c r="MQ102" s="10"/>
      <c r="MR102" s="10"/>
      <c r="MS102" s="10"/>
      <c r="MT102" s="10"/>
      <c r="MU102" s="10"/>
      <c r="MV102" s="10"/>
      <c r="MW102" s="10"/>
      <c r="MX102" s="10"/>
      <c r="MY102" s="10"/>
      <c r="MZ102" s="10"/>
      <c r="NA102" s="10"/>
      <c r="NB102" s="10"/>
      <c r="NC102" s="10"/>
      <c r="ND102" s="10"/>
      <c r="NE102" s="10"/>
      <c r="NF102" s="10"/>
      <c r="NG102" s="10"/>
      <c r="NH102" s="10"/>
      <c r="NI102" s="10"/>
      <c r="NJ102" s="10"/>
      <c r="NK102" s="10"/>
      <c r="NL102" s="10"/>
      <c r="NM102" s="10"/>
      <c r="NN102" s="10"/>
      <c r="NO102" s="10"/>
      <c r="NP102" s="10"/>
      <c r="NQ102" s="10"/>
      <c r="NR102" s="10"/>
      <c r="NS102" s="10"/>
      <c r="NT102" s="10"/>
      <c r="NU102" s="10"/>
      <c r="NV102" s="10"/>
      <c r="NW102" s="10"/>
      <c r="NX102" s="10"/>
      <c r="NY102" s="10"/>
      <c r="NZ102" s="10"/>
      <c r="OA102" s="10"/>
      <c r="OB102" s="10"/>
      <c r="OC102" s="10"/>
      <c r="OD102" s="10"/>
      <c r="OE102" s="10"/>
      <c r="OF102" s="10"/>
      <c r="OG102" s="10"/>
      <c r="OH102" s="10"/>
      <c r="OI102" s="10"/>
      <c r="OJ102" s="10"/>
      <c r="OK102" s="10"/>
      <c r="OL102" s="10"/>
      <c r="OM102" s="10"/>
      <c r="ON102" s="10"/>
      <c r="OO102" s="10"/>
      <c r="OP102" s="10"/>
      <c r="OQ102" s="10"/>
      <c r="OR102" s="10"/>
      <c r="OS102" s="10"/>
      <c r="OT102" s="10"/>
      <c r="OU102" s="10"/>
      <c r="OV102" s="10"/>
      <c r="OW102" s="10"/>
      <c r="OX102" s="10"/>
      <c r="OY102" s="10"/>
      <c r="OZ102" s="10"/>
      <c r="PA102" s="10"/>
      <c r="PB102" s="10"/>
      <c r="PC102" s="10"/>
      <c r="PD102" s="10"/>
      <c r="PE102" s="10"/>
      <c r="PF102" s="10"/>
      <c r="PG102" s="10"/>
      <c r="PH102" s="10"/>
      <c r="PI102" s="10"/>
      <c r="PJ102" s="10"/>
      <c r="PK102" s="10"/>
      <c r="PL102" s="10"/>
      <c r="PM102" s="10"/>
      <c r="PN102" s="10"/>
      <c r="PO102" s="10"/>
      <c r="PP102" s="10"/>
      <c r="PQ102" s="10"/>
      <c r="PR102" s="10"/>
      <c r="PS102" s="10"/>
      <c r="PT102" s="10"/>
      <c r="PU102" s="10"/>
      <c r="PV102" s="10"/>
      <c r="PW102" s="10"/>
      <c r="PX102" s="10"/>
      <c r="PY102" s="10"/>
      <c r="PZ102" s="10"/>
      <c r="QA102" s="10"/>
      <c r="QB102" s="10"/>
      <c r="QC102" s="10"/>
      <c r="QD102" s="10"/>
      <c r="QE102" s="10"/>
      <c r="QF102" s="10"/>
      <c r="QG102" s="10"/>
      <c r="QH102" s="10"/>
      <c r="QI102" s="10"/>
      <c r="QJ102" s="10"/>
      <c r="QK102" s="10"/>
      <c r="QL102" s="10"/>
      <c r="QM102" s="10"/>
      <c r="QN102" s="10"/>
      <c r="QO102" s="10"/>
      <c r="QP102" s="10"/>
      <c r="QQ102" s="10"/>
      <c r="QR102" s="10"/>
      <c r="QS102" s="10"/>
      <c r="QT102" s="10"/>
      <c r="QU102" s="10"/>
      <c r="QV102" s="10"/>
      <c r="QW102" s="10"/>
      <c r="QX102" s="10"/>
      <c r="QY102" s="10"/>
      <c r="QZ102" s="10"/>
      <c r="RA102" s="10"/>
      <c r="RB102" s="10"/>
      <c r="RC102" s="10"/>
      <c r="RD102" s="10"/>
      <c r="RE102" s="10"/>
      <c r="RF102" s="10"/>
      <c r="RG102" s="10"/>
      <c r="RH102" s="10"/>
      <c r="RI102" s="10"/>
      <c r="RJ102" s="10"/>
      <c r="RK102" s="10"/>
      <c r="RL102" s="10"/>
      <c r="RM102" s="10"/>
      <c r="RN102" s="10"/>
      <c r="RO102" s="10"/>
      <c r="RP102" s="10"/>
      <c r="RQ102" s="10"/>
      <c r="RR102" s="10"/>
      <c r="RS102" s="10"/>
      <c r="RT102" s="10"/>
      <c r="RU102" s="10"/>
      <c r="RV102" s="10"/>
      <c r="RW102" s="10"/>
      <c r="RX102" s="10"/>
      <c r="RY102" s="10"/>
      <c r="RZ102" s="10"/>
      <c r="SA102" s="10"/>
      <c r="SB102" s="10"/>
      <c r="SC102" s="10"/>
      <c r="SD102" s="10"/>
      <c r="SE102" s="10"/>
      <c r="SF102" s="10"/>
      <c r="SG102" s="10"/>
      <c r="SH102" s="10"/>
      <c r="SI102" s="10"/>
      <c r="SJ102" s="10"/>
      <c r="SK102" s="10"/>
      <c r="SL102" s="10"/>
      <c r="SM102" s="10"/>
      <c r="SN102" s="10"/>
      <c r="SO102" s="10"/>
      <c r="SP102" s="10"/>
      <c r="SQ102" s="10"/>
      <c r="SR102" s="10"/>
      <c r="SS102" s="10"/>
      <c r="ST102" s="10"/>
      <c r="SU102" s="10"/>
      <c r="SV102" s="10"/>
      <c r="SW102" s="10"/>
      <c r="SX102" s="10"/>
      <c r="SY102" s="10"/>
      <c r="SZ102" s="10"/>
      <c r="TA102" s="10"/>
      <c r="TB102" s="10"/>
      <c r="TC102" s="10"/>
      <c r="TD102" s="10"/>
      <c r="TE102" s="10"/>
      <c r="TF102" s="10"/>
      <c r="TG102" s="10"/>
      <c r="TH102" s="10"/>
      <c r="TI102" s="10"/>
      <c r="TJ102" s="10"/>
      <c r="TK102" s="10"/>
      <c r="TL102" s="10"/>
      <c r="TM102" s="10"/>
      <c r="TN102" s="10"/>
      <c r="TO102" s="10"/>
      <c r="TP102" s="10"/>
      <c r="TQ102" s="10"/>
      <c r="TR102" s="10"/>
      <c r="TS102" s="10"/>
      <c r="TT102" s="10"/>
      <c r="TU102" s="10"/>
      <c r="TV102" s="10"/>
      <c r="TW102" s="10"/>
      <c r="TX102" s="10"/>
      <c r="TY102" s="10"/>
      <c r="TZ102" s="10"/>
      <c r="UA102" s="10"/>
      <c r="UB102" s="10"/>
      <c r="UC102" s="10"/>
      <c r="UD102" s="10"/>
      <c r="UE102" s="10"/>
      <c r="UF102" s="10"/>
      <c r="UG102" s="10"/>
      <c r="UH102" s="10"/>
      <c r="UI102" s="10"/>
      <c r="UJ102" s="10"/>
      <c r="UK102" s="10"/>
      <c r="UL102" s="10"/>
      <c r="UM102" s="10"/>
      <c r="UN102" s="10"/>
      <c r="UO102" s="10"/>
      <c r="UP102" s="10"/>
      <c r="UQ102" s="10"/>
      <c r="UR102" s="10"/>
      <c r="US102" s="10"/>
      <c r="UT102" s="10"/>
      <c r="UU102" s="10"/>
      <c r="UV102" s="10"/>
      <c r="UW102" s="10"/>
      <c r="UX102" s="10"/>
      <c r="UY102" s="10"/>
      <c r="UZ102" s="10"/>
      <c r="VA102" s="10"/>
      <c r="VB102" s="10"/>
      <c r="VC102" s="10"/>
      <c r="VD102" s="10"/>
      <c r="VE102" s="10"/>
      <c r="VF102" s="10"/>
      <c r="VG102" s="10"/>
      <c r="VH102" s="10"/>
      <c r="VI102" s="10"/>
      <c r="VJ102" s="10"/>
      <c r="VK102" s="10"/>
      <c r="VL102" s="10"/>
      <c r="VM102" s="10"/>
      <c r="VN102" s="10"/>
      <c r="VO102" s="10"/>
      <c r="VP102" s="10"/>
      <c r="VQ102" s="10"/>
      <c r="VR102" s="10"/>
      <c r="VS102" s="10"/>
      <c r="VT102" s="10"/>
      <c r="VU102" s="10"/>
      <c r="VV102" s="10"/>
      <c r="VW102" s="10"/>
      <c r="VX102" s="10"/>
      <c r="VY102" s="10"/>
      <c r="VZ102" s="10"/>
      <c r="WA102" s="10"/>
      <c r="WB102" s="10"/>
      <c r="WC102" s="10"/>
      <c r="WD102" s="10"/>
      <c r="WE102" s="10"/>
      <c r="WF102" s="10"/>
      <c r="WG102" s="10"/>
      <c r="WH102" s="10"/>
      <c r="WI102" s="10"/>
      <c r="WJ102" s="10"/>
      <c r="WK102" s="10"/>
      <c r="WL102" s="10"/>
      <c r="WM102" s="10"/>
      <c r="WN102" s="10"/>
      <c r="WO102" s="10"/>
      <c r="WP102" s="10"/>
      <c r="WQ102" s="10"/>
      <c r="WR102" s="10"/>
      <c r="WS102" s="10"/>
      <c r="WT102" s="10"/>
      <c r="WU102" s="10"/>
      <c r="WV102" s="10"/>
      <c r="WW102" s="10"/>
      <c r="WX102" s="10"/>
      <c r="WY102" s="10"/>
      <c r="WZ102" s="10"/>
      <c r="XA102" s="10"/>
      <c r="XB102" s="10"/>
      <c r="XC102" s="10"/>
      <c r="XD102" s="10"/>
      <c r="XE102" s="10"/>
      <c r="XF102" s="10"/>
      <c r="XG102" s="10"/>
      <c r="XH102" s="10"/>
      <c r="XI102" s="10"/>
      <c r="XJ102" s="10"/>
      <c r="XK102" s="10"/>
      <c r="XL102" s="10"/>
      <c r="XM102" s="10"/>
      <c r="XN102" s="10"/>
      <c r="XO102" s="10"/>
      <c r="XP102" s="10"/>
      <c r="XQ102" s="10"/>
      <c r="XR102" s="10"/>
      <c r="XS102" s="10"/>
      <c r="XT102" s="10"/>
      <c r="XU102" s="10"/>
      <c r="XV102" s="10"/>
      <c r="XW102" s="10"/>
      <c r="XX102" s="10"/>
      <c r="XY102" s="10"/>
      <c r="XZ102" s="10"/>
      <c r="YA102" s="10"/>
      <c r="YB102" s="10"/>
      <c r="YC102" s="10"/>
      <c r="YD102" s="10"/>
      <c r="YE102" s="10"/>
      <c r="YF102" s="10"/>
      <c r="YG102" s="10"/>
      <c r="YH102" s="10"/>
      <c r="YI102" s="10"/>
      <c r="YJ102" s="10"/>
      <c r="YK102" s="10"/>
      <c r="YL102" s="10"/>
      <c r="YM102" s="10"/>
      <c r="YN102" s="10"/>
      <c r="YO102" s="10"/>
      <c r="YP102" s="10"/>
      <c r="YQ102" s="10"/>
      <c r="YR102" s="10"/>
      <c r="YS102" s="10"/>
      <c r="YT102" s="10"/>
      <c r="YU102" s="10"/>
      <c r="YV102" s="10"/>
      <c r="YW102" s="10"/>
      <c r="YX102" s="10"/>
      <c r="YY102" s="10"/>
      <c r="YZ102" s="10"/>
      <c r="ZA102" s="10"/>
      <c r="ZB102" s="10"/>
      <c r="ZC102" s="10"/>
      <c r="ZD102" s="10"/>
      <c r="ZE102" s="10"/>
      <c r="ZF102" s="10"/>
      <c r="ZG102" s="10"/>
      <c r="ZH102" s="10"/>
      <c r="ZI102" s="10"/>
      <c r="ZJ102" s="10"/>
      <c r="ZK102" s="10"/>
      <c r="ZL102" s="10"/>
      <c r="ZM102" s="10"/>
      <c r="ZN102" s="10"/>
      <c r="ZO102" s="10"/>
      <c r="ZP102" s="10"/>
      <c r="ZQ102" s="10"/>
      <c r="ZR102" s="10"/>
      <c r="ZS102" s="10"/>
      <c r="ZT102" s="10"/>
      <c r="ZU102" s="10"/>
      <c r="ZV102" s="10"/>
      <c r="ZW102" s="10"/>
      <c r="ZX102" s="10"/>
      <c r="ZY102" s="10"/>
      <c r="ZZ102" s="10"/>
      <c r="AAA102" s="10"/>
      <c r="AAB102" s="10"/>
      <c r="AAC102" s="10"/>
      <c r="AAD102" s="10"/>
      <c r="AAE102" s="10"/>
      <c r="AAF102" s="10"/>
      <c r="AAG102" s="10"/>
      <c r="AAH102" s="10"/>
      <c r="AAI102" s="10"/>
      <c r="AAJ102" s="10"/>
      <c r="AAK102" s="10"/>
      <c r="AAL102" s="10"/>
      <c r="AAM102" s="10"/>
      <c r="AAN102" s="10"/>
      <c r="AAO102" s="10"/>
      <c r="AAP102" s="10"/>
      <c r="AAQ102" s="10"/>
      <c r="AAR102" s="10"/>
      <c r="AAS102" s="10"/>
      <c r="AAT102" s="10"/>
      <c r="AAU102" s="10"/>
      <c r="AAV102" s="10"/>
      <c r="AAW102" s="10"/>
      <c r="AAX102" s="10"/>
      <c r="AAY102" s="10"/>
      <c r="AAZ102" s="10"/>
      <c r="ABA102" s="10"/>
      <c r="ABB102" s="10"/>
      <c r="ABC102" s="10"/>
      <c r="ABD102" s="10"/>
      <c r="ABE102" s="10"/>
      <c r="ABF102" s="10"/>
      <c r="ABG102" s="10"/>
      <c r="ABH102" s="10"/>
      <c r="ABI102" s="10"/>
      <c r="ABJ102" s="10"/>
      <c r="ABK102" s="10"/>
      <c r="ABL102" s="10"/>
      <c r="ABM102" s="10"/>
      <c r="ABN102" s="10"/>
      <c r="ABO102" s="10"/>
      <c r="ABP102" s="10"/>
      <c r="ABQ102" s="10"/>
      <c r="ABR102" s="10"/>
      <c r="ABS102" s="10"/>
      <c r="ABT102" s="10"/>
      <c r="ABU102" s="10"/>
      <c r="ABV102" s="10"/>
      <c r="ABW102" s="10"/>
      <c r="ABX102" s="10"/>
      <c r="ABY102" s="10"/>
      <c r="ABZ102" s="10"/>
      <c r="ACA102" s="10"/>
      <c r="ACB102" s="10"/>
      <c r="ACC102" s="10"/>
      <c r="ACD102" s="10"/>
      <c r="ACE102" s="10"/>
      <c r="ACF102" s="10"/>
      <c r="ACG102" s="10"/>
      <c r="ACH102" s="10"/>
      <c r="ACI102" s="10"/>
      <c r="ACJ102" s="10"/>
      <c r="ACK102" s="10"/>
      <c r="ACL102" s="10"/>
      <c r="ACM102" s="10"/>
      <c r="ACN102" s="10"/>
      <c r="ACO102" s="10"/>
      <c r="ACP102" s="10"/>
      <c r="ACQ102" s="10"/>
      <c r="ACR102" s="10"/>
      <c r="ACS102" s="10"/>
      <c r="ACT102" s="10"/>
      <c r="ACU102" s="10"/>
      <c r="ACV102" s="10"/>
      <c r="ACW102" s="10"/>
      <c r="ACX102" s="10"/>
      <c r="ACY102" s="10"/>
      <c r="ACZ102" s="10"/>
      <c r="ADA102" s="10"/>
      <c r="ADB102" s="10"/>
      <c r="ADC102" s="10"/>
      <c r="ADD102" s="10"/>
      <c r="ADE102" s="10"/>
      <c r="ADF102" s="10"/>
      <c r="ADG102" s="10"/>
      <c r="ADH102" s="10"/>
      <c r="ADI102" s="10"/>
      <c r="ADJ102" s="10"/>
      <c r="ADK102" s="10"/>
      <c r="ADL102" s="10"/>
      <c r="ADM102" s="10"/>
      <c r="ADN102" s="10"/>
      <c r="ADO102" s="10"/>
      <c r="ADP102" s="10"/>
      <c r="ADQ102" s="10"/>
      <c r="ADR102" s="10"/>
      <c r="ADS102" s="10"/>
      <c r="ADT102" s="10"/>
      <c r="ADU102" s="10"/>
      <c r="ADV102" s="10"/>
      <c r="ADW102" s="10"/>
      <c r="ADX102" s="10"/>
      <c r="ADY102" s="10"/>
      <c r="ADZ102" s="10"/>
      <c r="AEA102" s="10"/>
      <c r="AEB102" s="10"/>
      <c r="AEC102" s="10"/>
      <c r="AED102" s="10"/>
      <c r="AEE102" s="10"/>
      <c r="AEF102" s="10"/>
      <c r="AEG102" s="10"/>
      <c r="AEH102" s="10"/>
      <c r="AEI102" s="10"/>
      <c r="AEJ102" s="10"/>
      <c r="AEK102" s="10"/>
      <c r="AEL102" s="10"/>
      <c r="AEM102" s="10"/>
      <c r="AEN102" s="10"/>
      <c r="AEO102" s="10"/>
      <c r="AEP102" s="10"/>
      <c r="AEQ102" s="10"/>
      <c r="AER102" s="10"/>
      <c r="AES102" s="10"/>
      <c r="AET102" s="10"/>
      <c r="AEU102" s="10"/>
      <c r="AEV102" s="10"/>
      <c r="AEW102" s="10"/>
      <c r="AEX102" s="10"/>
      <c r="AEY102" s="10"/>
      <c r="AEZ102" s="10"/>
      <c r="AFA102" s="10"/>
      <c r="AFB102" s="10"/>
      <c r="AFC102" s="10"/>
      <c r="AFD102" s="10"/>
      <c r="AFE102" s="10"/>
      <c r="AFF102" s="10"/>
      <c r="AFG102" s="10"/>
      <c r="AFH102" s="10"/>
      <c r="AFI102" s="10"/>
      <c r="AFJ102" s="10"/>
      <c r="AFK102" s="10"/>
      <c r="AFL102" s="10"/>
      <c r="AFM102" s="10"/>
      <c r="AFN102" s="10"/>
      <c r="AFO102" s="10"/>
      <c r="AFP102" s="10"/>
      <c r="AFQ102" s="10"/>
      <c r="AFR102" s="10"/>
      <c r="AFS102" s="10"/>
      <c r="AFT102" s="10"/>
      <c r="AFU102" s="10"/>
      <c r="AFV102" s="10"/>
      <c r="AFW102" s="10"/>
      <c r="AFX102" s="10"/>
      <c r="AFY102" s="10"/>
      <c r="AFZ102" s="10"/>
      <c r="AGA102" s="10"/>
      <c r="AGB102" s="10"/>
      <c r="AGC102" s="10"/>
      <c r="AGD102" s="10"/>
      <c r="AGE102" s="10"/>
      <c r="AGF102" s="10"/>
      <c r="AGG102" s="10"/>
      <c r="AGH102" s="10"/>
      <c r="AGI102" s="10"/>
      <c r="AGJ102" s="10"/>
      <c r="AGK102" s="10"/>
      <c r="AGL102" s="10"/>
      <c r="AGM102" s="10"/>
      <c r="AGN102" s="10"/>
      <c r="AGO102" s="10"/>
      <c r="AGP102" s="10"/>
      <c r="AGQ102" s="10"/>
      <c r="AGR102" s="10"/>
      <c r="AGS102" s="10"/>
      <c r="AGT102" s="10"/>
      <c r="AGU102" s="10"/>
      <c r="AGV102" s="10"/>
      <c r="AGW102" s="10"/>
      <c r="AGX102" s="10"/>
      <c r="AGY102" s="10"/>
      <c r="AGZ102" s="10"/>
      <c r="AHA102" s="10"/>
      <c r="AHB102" s="10"/>
      <c r="AHC102" s="10"/>
      <c r="AHD102" s="10"/>
      <c r="AHE102" s="10"/>
      <c r="AHF102" s="10"/>
      <c r="AHG102" s="10"/>
      <c r="AHH102" s="10"/>
      <c r="AHI102" s="10"/>
      <c r="AHJ102" s="10"/>
      <c r="AHK102" s="10"/>
      <c r="AHL102" s="10"/>
      <c r="AHM102" s="10"/>
      <c r="AHN102" s="10"/>
      <c r="AHO102" s="10"/>
      <c r="AHP102" s="10"/>
      <c r="AHQ102" s="10"/>
      <c r="AHR102" s="10"/>
      <c r="AHS102" s="10"/>
      <c r="AHT102" s="10"/>
      <c r="AHU102" s="10"/>
      <c r="AHV102" s="10"/>
      <c r="AHW102" s="10"/>
      <c r="AHX102" s="10"/>
      <c r="AHY102" s="10"/>
      <c r="AHZ102" s="10"/>
      <c r="AIA102" s="10"/>
      <c r="AIB102" s="10"/>
      <c r="AIC102" s="10"/>
      <c r="AID102" s="10"/>
      <c r="AIE102" s="10"/>
      <c r="AIF102" s="10"/>
      <c r="AIG102" s="10"/>
      <c r="AIH102" s="10"/>
      <c r="AII102" s="10"/>
      <c r="AIJ102" s="10"/>
      <c r="AIK102" s="10"/>
      <c r="AIL102" s="10"/>
      <c r="AIM102" s="10"/>
      <c r="AIN102" s="10"/>
      <c r="AIO102" s="10"/>
      <c r="AIP102" s="10"/>
      <c r="AIQ102" s="10"/>
      <c r="AIR102" s="10"/>
      <c r="AIS102" s="10"/>
      <c r="AIT102" s="10"/>
      <c r="AIU102" s="10"/>
      <c r="AIV102" s="10"/>
      <c r="AIW102" s="10"/>
      <c r="AIX102" s="10"/>
      <c r="AIY102" s="10"/>
      <c r="AIZ102" s="10"/>
      <c r="AJA102" s="10"/>
      <c r="AJB102" s="10"/>
      <c r="AJC102" s="10"/>
      <c r="AJD102" s="10"/>
      <c r="AJE102" s="10"/>
      <c r="AJF102" s="10"/>
      <c r="AJG102" s="10"/>
      <c r="AJH102" s="10"/>
      <c r="AJI102" s="10"/>
      <c r="AJJ102" s="10"/>
      <c r="AJK102" s="10"/>
      <c r="AJL102" s="10"/>
      <c r="AJM102" s="10"/>
      <c r="AJN102" s="10"/>
      <c r="AJO102" s="10"/>
      <c r="AJP102" s="10"/>
      <c r="AJQ102" s="10"/>
      <c r="AJR102" s="10"/>
      <c r="AJS102" s="10"/>
      <c r="AJT102" s="10"/>
      <c r="AJU102" s="10"/>
      <c r="AJV102" s="10"/>
      <c r="AJW102" s="10"/>
      <c r="AJX102" s="10"/>
      <c r="AJY102" s="10"/>
      <c r="AJZ102" s="10"/>
      <c r="AKA102" s="10"/>
      <c r="AKB102" s="10"/>
      <c r="AKC102" s="10"/>
      <c r="AKD102" s="10"/>
      <c r="AKE102" s="10"/>
      <c r="AKF102" s="10"/>
      <c r="AKG102" s="10"/>
      <c r="AKH102" s="10"/>
      <c r="AKI102" s="10"/>
      <c r="AKJ102" s="10"/>
      <c r="AKK102" s="10"/>
      <c r="AKL102" s="10"/>
      <c r="AKM102" s="10"/>
      <c r="AKN102" s="10"/>
      <c r="AKO102" s="10"/>
      <c r="AKP102" s="10"/>
      <c r="AKQ102" s="10"/>
      <c r="AKR102" s="10"/>
      <c r="AKS102" s="10"/>
      <c r="AKT102" s="10"/>
      <c r="AKU102" s="10"/>
      <c r="AKV102" s="10"/>
      <c r="AKW102" s="10"/>
      <c r="AKX102" s="10"/>
      <c r="AKY102" s="10"/>
      <c r="AKZ102" s="10"/>
      <c r="ALA102" s="10"/>
      <c r="ALB102" s="10"/>
      <c r="ALC102" s="10"/>
      <c r="ALD102" s="10"/>
      <c r="ALE102" s="10"/>
      <c r="ALF102" s="10"/>
      <c r="ALG102" s="10"/>
      <c r="ALH102" s="10"/>
      <c r="ALI102" s="10"/>
      <c r="ALJ102" s="10"/>
      <c r="ALK102" s="10"/>
      <c r="ALL102" s="10"/>
      <c r="ALM102" s="10"/>
      <c r="ALN102" s="10"/>
      <c r="ALO102" s="10"/>
      <c r="ALP102" s="10"/>
      <c r="ALQ102" s="10"/>
      <c r="ALR102" s="10"/>
      <c r="ALS102" s="10"/>
      <c r="ALT102" s="10"/>
      <c r="ALU102" s="10"/>
      <c r="ALV102" s="10"/>
      <c r="ALW102" s="10"/>
      <c r="ALX102" s="10"/>
      <c r="ALY102" s="10"/>
      <c r="ALZ102" s="10"/>
      <c r="AMA102" s="10"/>
      <c r="AMB102" s="10"/>
      <c r="AMC102" s="10"/>
      <c r="AMD102" s="10"/>
      <c r="AME102" s="10"/>
      <c r="AMF102" s="10"/>
      <c r="AMG102" s="10"/>
      <c r="AMH102" s="10"/>
      <c r="AMI102" s="10"/>
      <c r="AMJ102" s="10"/>
      <c r="AMK102" s="10"/>
      <c r="AML102" s="10"/>
      <c r="AMM102" s="10"/>
      <c r="AMN102" s="10"/>
      <c r="AMO102" s="10"/>
      <c r="AMP102" s="10"/>
      <c r="AMQ102" s="10"/>
      <c r="AMR102" s="10"/>
      <c r="AMS102" s="10"/>
      <c r="AMT102" s="10"/>
      <c r="AMU102" s="10"/>
      <c r="AMV102" s="10"/>
      <c r="AMW102" s="10"/>
      <c r="AMX102" s="10"/>
      <c r="AMY102" s="10"/>
      <c r="AMZ102" s="10"/>
      <c r="ANA102" s="10"/>
      <c r="ANB102" s="10"/>
      <c r="ANC102" s="10"/>
      <c r="AND102" s="10"/>
      <c r="ANE102" s="10"/>
      <c r="ANF102" s="10"/>
      <c r="ANG102" s="10"/>
      <c r="ANH102" s="10"/>
      <c r="ANI102" s="10"/>
      <c r="ANJ102" s="10"/>
      <c r="ANK102" s="10"/>
      <c r="ANL102" s="10"/>
      <c r="ANM102" s="10"/>
      <c r="ANN102" s="10"/>
      <c r="ANO102" s="10"/>
      <c r="ANP102" s="10"/>
      <c r="ANQ102" s="10"/>
      <c r="ANR102" s="10"/>
      <c r="ANS102" s="10"/>
      <c r="ANT102" s="10"/>
      <c r="ANU102" s="10"/>
      <c r="ANV102" s="10"/>
      <c r="ANW102" s="10"/>
      <c r="ANX102" s="10"/>
      <c r="ANY102" s="10"/>
      <c r="ANZ102" s="10"/>
      <c r="AOA102" s="10"/>
      <c r="AOB102" s="10"/>
      <c r="AOC102" s="10"/>
      <c r="AOD102" s="10"/>
      <c r="AOE102" s="10"/>
      <c r="AOF102" s="10"/>
      <c r="AOG102" s="10"/>
      <c r="AOH102" s="10"/>
      <c r="AOI102" s="10"/>
      <c r="AOJ102" s="10"/>
      <c r="AOK102" s="10"/>
      <c r="AOL102" s="10"/>
      <c r="AOM102" s="10"/>
      <c r="AON102" s="10"/>
      <c r="AOO102" s="10"/>
      <c r="AOP102" s="10"/>
      <c r="AOQ102" s="10"/>
      <c r="AOR102" s="10"/>
      <c r="AOS102" s="10"/>
      <c r="AOT102" s="10"/>
      <c r="AOU102" s="10"/>
      <c r="AOV102" s="10"/>
      <c r="AOW102" s="10"/>
      <c r="AOX102" s="10"/>
      <c r="AOY102" s="10"/>
      <c r="AOZ102" s="10"/>
      <c r="APA102" s="10"/>
      <c r="APB102" s="10"/>
      <c r="APC102" s="10"/>
      <c r="APD102" s="10"/>
      <c r="APE102" s="10"/>
      <c r="APF102" s="10"/>
      <c r="APG102" s="10"/>
      <c r="APH102" s="10"/>
      <c r="API102" s="10"/>
      <c r="APJ102" s="10"/>
      <c r="APK102" s="10"/>
      <c r="APL102" s="10"/>
      <c r="APM102" s="10"/>
      <c r="APN102" s="10"/>
      <c r="APO102" s="10"/>
      <c r="APP102" s="10"/>
      <c r="APQ102" s="10"/>
      <c r="APR102" s="10"/>
      <c r="APS102" s="10"/>
      <c r="APT102" s="10"/>
      <c r="APU102" s="10"/>
      <c r="APV102" s="10"/>
      <c r="APW102" s="10"/>
      <c r="APX102" s="10"/>
      <c r="APY102" s="10"/>
      <c r="APZ102" s="10"/>
      <c r="AQA102" s="10"/>
      <c r="AQB102" s="10"/>
      <c r="AQC102" s="10"/>
      <c r="AQD102" s="10"/>
      <c r="AQE102" s="10"/>
      <c r="AQF102" s="10"/>
      <c r="AQG102" s="10"/>
      <c r="AQH102" s="10"/>
      <c r="AQI102" s="10"/>
      <c r="AQJ102" s="10"/>
      <c r="AQK102" s="10"/>
      <c r="AQL102" s="10"/>
      <c r="AQM102" s="10"/>
      <c r="AQN102" s="10"/>
      <c r="AQO102" s="10"/>
      <c r="AQP102" s="10"/>
      <c r="AQQ102" s="10"/>
      <c r="AQR102" s="10"/>
      <c r="AQS102" s="10"/>
      <c r="AQT102" s="10"/>
      <c r="AQU102" s="10"/>
      <c r="AQV102" s="10"/>
      <c r="AQW102" s="10"/>
      <c r="AQX102" s="10"/>
      <c r="AQY102" s="10"/>
      <c r="AQZ102" s="10"/>
      <c r="ARA102" s="10"/>
      <c r="ARB102" s="10"/>
      <c r="ARC102" s="10"/>
      <c r="ARD102" s="10"/>
      <c r="ARE102" s="10"/>
      <c r="ARF102" s="10"/>
      <c r="ARG102" s="10"/>
      <c r="ARH102" s="10"/>
      <c r="ARI102" s="10"/>
      <c r="ARJ102" s="10"/>
      <c r="ARK102" s="10"/>
      <c r="ARL102" s="10"/>
      <c r="ARM102" s="10"/>
      <c r="ARN102" s="10"/>
      <c r="ARO102" s="10"/>
      <c r="ARP102" s="10"/>
      <c r="ARQ102" s="10"/>
      <c r="ARR102" s="10"/>
      <c r="ARS102" s="10"/>
      <c r="ART102" s="10"/>
      <c r="ARU102" s="10"/>
      <c r="ARV102" s="10"/>
      <c r="ARW102" s="10"/>
      <c r="ARX102" s="10"/>
      <c r="ARY102" s="10"/>
      <c r="ARZ102" s="10"/>
      <c r="ASA102" s="10"/>
      <c r="ASB102" s="10"/>
      <c r="ASC102" s="10"/>
      <c r="ASD102" s="10"/>
      <c r="ASE102" s="10"/>
      <c r="ASF102" s="10"/>
      <c r="ASG102" s="10"/>
      <c r="ASH102" s="10"/>
      <c r="ASI102" s="10"/>
      <c r="ASJ102" s="10"/>
      <c r="ASK102" s="10"/>
      <c r="ASL102" s="10"/>
      <c r="ASM102" s="10"/>
      <c r="ASN102" s="10"/>
      <c r="ASO102" s="10"/>
      <c r="ASP102" s="10"/>
      <c r="ASQ102" s="10"/>
      <c r="ASR102" s="10"/>
      <c r="ASS102" s="10"/>
      <c r="AST102" s="10"/>
      <c r="ASU102" s="10"/>
      <c r="ASV102" s="10"/>
      <c r="ASW102" s="10"/>
      <c r="ASX102" s="10"/>
      <c r="ASY102" s="10"/>
      <c r="ASZ102" s="10"/>
      <c r="ATA102" s="10"/>
      <c r="ATB102" s="10"/>
      <c r="ATC102" s="10"/>
      <c r="ATD102" s="10"/>
      <c r="ATE102" s="10"/>
      <c r="ATF102" s="10"/>
      <c r="ATG102" s="10"/>
      <c r="ATH102" s="10"/>
      <c r="ATI102" s="10"/>
      <c r="ATJ102" s="10"/>
      <c r="ATK102" s="10"/>
      <c r="ATL102" s="10"/>
      <c r="ATM102" s="10"/>
      <c r="ATN102" s="10"/>
      <c r="ATO102" s="10"/>
      <c r="ATP102" s="10"/>
      <c r="ATQ102" s="10"/>
      <c r="ATR102" s="10"/>
      <c r="ATS102" s="10"/>
      <c r="ATT102" s="10"/>
      <c r="ATU102" s="10"/>
      <c r="ATV102" s="10"/>
      <c r="ATW102" s="10"/>
      <c r="ATX102" s="10"/>
      <c r="ATY102" s="10"/>
      <c r="ATZ102" s="10"/>
      <c r="AUA102" s="10"/>
      <c r="AUB102" s="10"/>
      <c r="AUC102" s="10"/>
      <c r="AUD102" s="10"/>
      <c r="AUE102" s="10"/>
      <c r="AUF102" s="10"/>
      <c r="AUG102" s="10"/>
      <c r="AUH102" s="10"/>
      <c r="AUI102" s="10"/>
      <c r="AUJ102" s="10"/>
      <c r="AUK102" s="10"/>
      <c r="AUL102" s="10"/>
      <c r="AUM102" s="10"/>
      <c r="AUN102" s="10"/>
      <c r="AUO102" s="10"/>
      <c r="AUP102" s="10"/>
      <c r="AUQ102" s="10"/>
      <c r="AUR102" s="10"/>
      <c r="AUS102" s="10"/>
      <c r="AUT102" s="10"/>
      <c r="AUU102" s="10"/>
      <c r="AUV102" s="10"/>
      <c r="AUW102" s="10"/>
      <c r="AUX102" s="10"/>
      <c r="AUY102" s="10"/>
      <c r="AUZ102" s="10"/>
      <c r="AVA102" s="10"/>
      <c r="AVB102" s="10"/>
      <c r="AVC102" s="10"/>
      <c r="AVD102" s="10"/>
      <c r="AVE102" s="10"/>
      <c r="AVF102" s="10"/>
      <c r="AVG102" s="10"/>
      <c r="AVH102" s="10"/>
      <c r="AVI102" s="10"/>
      <c r="AVJ102" s="10"/>
      <c r="AVK102" s="10"/>
      <c r="AVL102" s="10"/>
      <c r="AVM102" s="10"/>
      <c r="AVN102" s="10"/>
      <c r="AVO102" s="10"/>
      <c r="AVP102" s="10"/>
      <c r="AVQ102" s="10"/>
      <c r="AVR102" s="10"/>
      <c r="AVS102" s="10"/>
      <c r="AVT102" s="10"/>
      <c r="AVU102" s="10"/>
      <c r="AVV102" s="10"/>
      <c r="AVW102" s="10"/>
      <c r="AVX102" s="10"/>
      <c r="AVY102" s="10"/>
      <c r="AVZ102" s="10"/>
      <c r="AWA102" s="10"/>
      <c r="AWB102" s="10"/>
      <c r="AWC102" s="10"/>
      <c r="AWD102" s="10"/>
      <c r="AWE102" s="10"/>
      <c r="AWF102" s="10"/>
      <c r="AWG102" s="10"/>
      <c r="AWH102" s="10"/>
      <c r="AWI102" s="10"/>
      <c r="AWJ102" s="10"/>
      <c r="AWK102" s="10"/>
      <c r="AWL102" s="10"/>
      <c r="AWM102" s="10"/>
      <c r="AWN102" s="10"/>
      <c r="AWO102" s="10"/>
      <c r="AWP102" s="10"/>
      <c r="AWQ102" s="10"/>
      <c r="AWR102" s="10"/>
      <c r="AWS102" s="10"/>
      <c r="AWT102" s="10"/>
      <c r="AWU102" s="10"/>
      <c r="AWV102" s="10"/>
      <c r="AWW102" s="10"/>
      <c r="AWX102" s="10"/>
      <c r="AWY102" s="10"/>
      <c r="AWZ102" s="10"/>
      <c r="AXA102" s="10"/>
      <c r="AXB102" s="10"/>
      <c r="AXC102" s="10"/>
      <c r="AXD102" s="10"/>
      <c r="AXE102" s="10"/>
      <c r="AXF102" s="10"/>
      <c r="AXG102" s="10"/>
      <c r="AXH102" s="10"/>
      <c r="AXI102" s="10"/>
      <c r="AXJ102" s="10"/>
      <c r="AXK102" s="10"/>
      <c r="AXL102" s="10"/>
      <c r="AXM102" s="10"/>
      <c r="AXN102" s="10"/>
      <c r="AXO102" s="10"/>
      <c r="AXP102" s="10"/>
      <c r="AXQ102" s="10"/>
      <c r="AXR102" s="10"/>
      <c r="AXS102" s="10"/>
      <c r="AXT102" s="10"/>
      <c r="AXU102" s="10"/>
      <c r="AXV102" s="10"/>
      <c r="AXW102" s="10"/>
      <c r="AXX102" s="10"/>
      <c r="AXY102" s="10"/>
      <c r="AXZ102" s="10"/>
      <c r="AYA102" s="10"/>
      <c r="AYB102" s="10"/>
      <c r="AYC102" s="10"/>
      <c r="AYD102" s="10"/>
      <c r="AYE102" s="10"/>
      <c r="AYF102" s="10"/>
      <c r="AYG102" s="10"/>
      <c r="AYH102" s="10"/>
      <c r="AYI102" s="10"/>
      <c r="AYJ102" s="10"/>
      <c r="AYK102" s="10"/>
      <c r="AYL102" s="10"/>
      <c r="AYM102" s="10"/>
      <c r="AYN102" s="10"/>
      <c r="AYO102" s="10"/>
      <c r="AYP102" s="10"/>
      <c r="AYQ102" s="10"/>
      <c r="AYR102" s="10"/>
      <c r="AYS102" s="10"/>
      <c r="AYT102" s="10"/>
      <c r="AYU102" s="10"/>
      <c r="AYV102" s="10"/>
      <c r="AYW102" s="10"/>
      <c r="AYX102" s="10"/>
      <c r="AYY102" s="10"/>
      <c r="AYZ102" s="10"/>
      <c r="AZA102" s="10"/>
      <c r="AZB102" s="10"/>
      <c r="AZC102" s="10"/>
      <c r="AZD102" s="10"/>
      <c r="AZE102" s="10"/>
      <c r="AZF102" s="10"/>
      <c r="AZG102" s="10"/>
      <c r="AZH102" s="10"/>
      <c r="AZI102" s="10"/>
      <c r="AZJ102" s="10"/>
      <c r="AZK102" s="10"/>
      <c r="AZL102" s="10"/>
      <c r="AZM102" s="10"/>
      <c r="AZN102" s="10"/>
      <c r="AZO102" s="10"/>
      <c r="AZP102" s="10"/>
      <c r="AZQ102" s="10"/>
      <c r="AZR102" s="10"/>
      <c r="AZS102" s="10"/>
      <c r="AZT102" s="10"/>
      <c r="AZU102" s="10"/>
      <c r="AZV102" s="10"/>
      <c r="AZW102" s="10"/>
      <c r="AZX102" s="10"/>
      <c r="AZY102" s="10"/>
      <c r="AZZ102" s="10"/>
      <c r="BAA102" s="10"/>
      <c r="BAB102" s="10"/>
      <c r="BAC102" s="10"/>
      <c r="BAD102" s="10"/>
      <c r="BAE102" s="10"/>
      <c r="BAF102" s="10"/>
      <c r="BAG102" s="10"/>
      <c r="BAH102" s="10"/>
      <c r="BAI102" s="10"/>
      <c r="BAJ102" s="10"/>
      <c r="BAK102" s="10"/>
      <c r="BAL102" s="10"/>
      <c r="BAM102" s="10"/>
      <c r="BAN102" s="10"/>
      <c r="BAO102" s="10"/>
      <c r="BAP102" s="10"/>
      <c r="BAQ102" s="10"/>
      <c r="BAR102" s="10"/>
      <c r="BAS102" s="10"/>
      <c r="BAT102" s="10"/>
      <c r="BAU102" s="10"/>
      <c r="BAV102" s="10"/>
      <c r="BAW102" s="10"/>
      <c r="BAX102" s="10"/>
      <c r="BAY102" s="10"/>
      <c r="BAZ102" s="10"/>
      <c r="BBA102" s="10"/>
      <c r="BBB102" s="10"/>
      <c r="BBC102" s="10"/>
      <c r="BBD102" s="10"/>
      <c r="BBE102" s="10"/>
      <c r="BBF102" s="10"/>
      <c r="BBG102" s="10"/>
      <c r="BBH102" s="10"/>
      <c r="BBI102" s="10"/>
      <c r="BBJ102" s="10"/>
      <c r="BBK102" s="10"/>
      <c r="BBL102" s="10"/>
      <c r="BBM102" s="10"/>
      <c r="BBN102" s="10"/>
      <c r="BBO102" s="10"/>
      <c r="BBP102" s="10"/>
      <c r="BBQ102" s="10"/>
      <c r="BBR102" s="10"/>
      <c r="BBS102" s="10"/>
      <c r="BBT102" s="10"/>
      <c r="BBU102" s="10"/>
      <c r="BBV102" s="10"/>
      <c r="BBW102" s="10"/>
      <c r="BBX102" s="10"/>
      <c r="BBY102" s="10"/>
      <c r="BBZ102" s="10"/>
      <c r="BCA102" s="10"/>
      <c r="BCB102" s="10"/>
      <c r="BCC102" s="10"/>
      <c r="BCD102" s="10"/>
      <c r="BCE102" s="10"/>
      <c r="BCF102" s="10"/>
      <c r="BCG102" s="10"/>
      <c r="BCH102" s="10"/>
      <c r="BCI102" s="10"/>
      <c r="BCJ102" s="10"/>
      <c r="BCK102" s="10"/>
      <c r="BCL102" s="10"/>
      <c r="BCM102" s="10"/>
      <c r="BCN102" s="10"/>
      <c r="BCO102" s="10"/>
      <c r="BCP102" s="10"/>
      <c r="BCQ102" s="10"/>
      <c r="BCR102" s="10"/>
      <c r="BCS102" s="10"/>
      <c r="BCT102" s="10"/>
      <c r="BCU102" s="10"/>
      <c r="BCV102" s="10"/>
      <c r="BCW102" s="10"/>
      <c r="BCX102" s="10"/>
      <c r="BCY102" s="10"/>
      <c r="BCZ102" s="10"/>
      <c r="BDA102" s="10"/>
      <c r="BDB102" s="10"/>
      <c r="BDC102" s="10"/>
      <c r="BDD102" s="10"/>
      <c r="BDE102" s="10"/>
      <c r="BDF102" s="10"/>
      <c r="BDG102" s="10"/>
      <c r="BDH102" s="10"/>
      <c r="BDI102" s="10"/>
      <c r="BDJ102" s="10"/>
      <c r="BDK102" s="10"/>
      <c r="BDL102" s="10"/>
      <c r="BDM102" s="10"/>
      <c r="BDN102" s="10"/>
      <c r="BDO102" s="10"/>
      <c r="BDP102" s="10"/>
      <c r="BDQ102" s="10"/>
      <c r="BDR102" s="10"/>
      <c r="BDS102" s="10"/>
      <c r="BDT102" s="10"/>
      <c r="BDU102" s="10"/>
      <c r="BDV102" s="10"/>
      <c r="BDW102" s="10"/>
      <c r="BDX102" s="10"/>
      <c r="BDY102" s="10"/>
      <c r="BDZ102" s="10"/>
      <c r="BEA102" s="10"/>
      <c r="BEB102" s="10"/>
      <c r="BEC102" s="10"/>
      <c r="BED102" s="10"/>
      <c r="BEE102" s="10"/>
      <c r="BEF102" s="10"/>
      <c r="BEG102" s="10"/>
      <c r="BEH102" s="10"/>
      <c r="BEI102" s="10"/>
      <c r="BEJ102" s="10"/>
      <c r="BEK102" s="10"/>
      <c r="BEL102" s="10"/>
      <c r="BEM102" s="10"/>
      <c r="BEN102" s="10"/>
      <c r="BEO102" s="10"/>
      <c r="BEP102" s="10"/>
      <c r="BEQ102" s="10"/>
      <c r="BER102" s="10"/>
      <c r="BES102" s="10"/>
      <c r="BET102" s="10"/>
      <c r="BEU102" s="10"/>
      <c r="BEV102" s="10"/>
      <c r="BEW102" s="10"/>
      <c r="BEX102" s="10"/>
      <c r="BEY102" s="10"/>
      <c r="BEZ102" s="10"/>
      <c r="BFA102" s="10"/>
      <c r="BFB102" s="10"/>
      <c r="BFC102" s="10"/>
      <c r="BFD102" s="10"/>
      <c r="BFE102" s="10"/>
      <c r="BFF102" s="10"/>
      <c r="BFG102" s="10"/>
      <c r="BFH102" s="10"/>
      <c r="BFI102" s="10"/>
      <c r="BFJ102" s="10"/>
      <c r="BFK102" s="10"/>
      <c r="BFL102" s="10"/>
      <c r="BFM102" s="10"/>
      <c r="BFN102" s="10"/>
      <c r="BFO102" s="10"/>
      <c r="BFP102" s="10"/>
      <c r="BFQ102" s="10"/>
      <c r="BFR102" s="10"/>
      <c r="BFS102" s="10"/>
      <c r="BFT102" s="10"/>
      <c r="BFU102" s="10"/>
      <c r="BFV102" s="10"/>
      <c r="BFW102" s="10"/>
      <c r="BFX102" s="10"/>
      <c r="BFY102" s="10"/>
      <c r="BFZ102" s="10"/>
      <c r="BGA102" s="10"/>
      <c r="BGB102" s="10"/>
      <c r="BGC102" s="10"/>
      <c r="BGD102" s="10"/>
      <c r="BGE102" s="10"/>
      <c r="BGF102" s="10"/>
      <c r="BGG102" s="10"/>
      <c r="BGH102" s="10"/>
      <c r="BGI102" s="10"/>
      <c r="BGJ102" s="10"/>
      <c r="BGK102" s="10"/>
      <c r="BGL102" s="10"/>
      <c r="BGM102" s="10"/>
      <c r="BGN102" s="10"/>
      <c r="BGO102" s="10"/>
      <c r="BGP102" s="10"/>
      <c r="BGQ102" s="10"/>
      <c r="BGR102" s="10"/>
      <c r="BGS102" s="10"/>
      <c r="BGT102" s="10"/>
      <c r="BGU102" s="10"/>
      <c r="BGV102" s="10"/>
      <c r="BGW102" s="10"/>
      <c r="BGX102" s="10"/>
      <c r="BGY102" s="10"/>
      <c r="BGZ102" s="10"/>
      <c r="BHA102" s="10"/>
      <c r="BHB102" s="10"/>
      <c r="BHC102" s="10"/>
      <c r="BHD102" s="10"/>
      <c r="BHE102" s="10"/>
      <c r="BHF102" s="10"/>
      <c r="BHG102" s="10"/>
      <c r="BHH102" s="10"/>
      <c r="BHI102" s="10"/>
      <c r="BHJ102" s="10"/>
      <c r="BHK102" s="10"/>
      <c r="BHL102" s="10"/>
      <c r="BHM102" s="10"/>
      <c r="BHN102" s="10"/>
      <c r="BHO102" s="10"/>
      <c r="BHP102" s="10"/>
      <c r="BHQ102" s="10"/>
      <c r="BHR102" s="10"/>
      <c r="BHS102" s="10"/>
      <c r="BHT102" s="10"/>
      <c r="BHU102" s="10"/>
      <c r="BHV102" s="10"/>
      <c r="BHW102" s="10"/>
      <c r="BHX102" s="10"/>
      <c r="BHY102" s="10"/>
      <c r="BHZ102" s="10"/>
      <c r="BIA102" s="10"/>
      <c r="BIB102" s="10"/>
      <c r="BIC102" s="10"/>
      <c r="BID102" s="10"/>
      <c r="BIE102" s="10"/>
      <c r="BIF102" s="10"/>
      <c r="BIG102" s="10"/>
      <c r="BIH102" s="10"/>
      <c r="BII102" s="10"/>
      <c r="BIJ102" s="10"/>
      <c r="BIK102" s="10"/>
      <c r="BIL102" s="10"/>
      <c r="BIM102" s="10"/>
      <c r="BIN102" s="10"/>
      <c r="BIO102" s="10"/>
      <c r="BIP102" s="10"/>
      <c r="BIQ102" s="10"/>
      <c r="BIR102" s="10"/>
      <c r="BIS102" s="10"/>
      <c r="BIT102" s="10"/>
      <c r="BIU102" s="10"/>
      <c r="BIV102" s="10"/>
      <c r="BIW102" s="10"/>
      <c r="BIX102" s="10"/>
      <c r="BIY102" s="10"/>
      <c r="BIZ102" s="10"/>
      <c r="BJA102" s="10"/>
      <c r="BJB102" s="10"/>
      <c r="BJC102" s="10"/>
      <c r="BJD102" s="10"/>
      <c r="BJE102" s="10"/>
      <c r="BJF102" s="10"/>
      <c r="BJG102" s="10"/>
      <c r="BJH102" s="10"/>
      <c r="BJI102" s="10"/>
      <c r="BJJ102" s="10"/>
      <c r="BJK102" s="10"/>
      <c r="BJL102" s="10"/>
      <c r="BJM102" s="10"/>
      <c r="BJN102" s="10"/>
      <c r="BJO102" s="10"/>
      <c r="BJP102" s="10"/>
      <c r="BJQ102" s="10"/>
      <c r="BJR102" s="10"/>
      <c r="BJS102" s="10"/>
      <c r="BJT102" s="10"/>
      <c r="BJU102" s="10"/>
      <c r="BJV102" s="10"/>
      <c r="BJW102" s="10"/>
      <c r="BJX102" s="10"/>
      <c r="BJY102" s="10"/>
      <c r="BJZ102" s="10"/>
      <c r="BKA102" s="10"/>
      <c r="BKB102" s="10"/>
      <c r="BKC102" s="10"/>
      <c r="BKD102" s="10"/>
      <c r="BKE102" s="10"/>
      <c r="BKF102" s="10"/>
      <c r="BKG102" s="10"/>
      <c r="BKH102" s="10"/>
      <c r="BKI102" s="10"/>
      <c r="BKJ102" s="10"/>
      <c r="BKK102" s="10"/>
      <c r="BKL102" s="10"/>
      <c r="BKM102" s="10"/>
      <c r="BKN102" s="10"/>
      <c r="BKO102" s="10"/>
      <c r="BKP102" s="10"/>
      <c r="BKQ102" s="10"/>
      <c r="BKR102" s="10"/>
      <c r="BKS102" s="10"/>
      <c r="BKT102" s="10"/>
      <c r="BKU102" s="10"/>
      <c r="BKV102" s="10"/>
      <c r="BKW102" s="10"/>
      <c r="BKX102" s="10"/>
      <c r="BKY102" s="10"/>
      <c r="BKZ102" s="10"/>
      <c r="BLA102" s="10"/>
      <c r="BLB102" s="10"/>
      <c r="BLC102" s="10"/>
      <c r="BLD102" s="10"/>
      <c r="BLE102" s="10"/>
      <c r="BLF102" s="10"/>
      <c r="BLG102" s="10"/>
      <c r="BLH102" s="10"/>
      <c r="BLI102" s="10"/>
      <c r="BLJ102" s="10"/>
      <c r="BLK102" s="10"/>
      <c r="BLL102" s="10"/>
      <c r="BLM102" s="10"/>
      <c r="BLN102" s="10"/>
      <c r="BLO102" s="10"/>
      <c r="BLP102" s="10"/>
      <c r="BLQ102" s="10"/>
      <c r="BLR102" s="10"/>
      <c r="BLS102" s="10"/>
      <c r="BLT102" s="10"/>
      <c r="BLU102" s="10"/>
      <c r="BLV102" s="10"/>
      <c r="BLW102" s="10"/>
      <c r="BLX102" s="10"/>
      <c r="BLY102" s="10"/>
      <c r="BLZ102" s="10"/>
      <c r="BMA102" s="10"/>
      <c r="BMB102" s="10"/>
      <c r="BMC102" s="10"/>
      <c r="BMD102" s="10"/>
      <c r="BME102" s="10"/>
      <c r="BMF102" s="10"/>
      <c r="BMG102" s="10"/>
      <c r="BMH102" s="10"/>
      <c r="BMI102" s="10"/>
      <c r="BMJ102" s="10"/>
      <c r="BMK102" s="10"/>
      <c r="BML102" s="10"/>
      <c r="BMM102" s="10"/>
      <c r="BMN102" s="10"/>
      <c r="BMO102" s="10"/>
      <c r="BMP102" s="10"/>
      <c r="BMQ102" s="10"/>
      <c r="BMR102" s="10"/>
      <c r="BMS102" s="10"/>
      <c r="BMT102" s="10"/>
      <c r="BMU102" s="10"/>
      <c r="BMV102" s="10"/>
      <c r="BMW102" s="10"/>
      <c r="BMX102" s="10"/>
      <c r="BMY102" s="10"/>
      <c r="BMZ102" s="10"/>
      <c r="BNA102" s="10"/>
      <c r="BNB102" s="10"/>
      <c r="BNC102" s="10"/>
      <c r="BND102" s="10"/>
      <c r="BNE102" s="10"/>
      <c r="BNF102" s="10"/>
      <c r="BNG102" s="10"/>
      <c r="BNH102" s="10"/>
      <c r="BNI102" s="10"/>
      <c r="BNJ102" s="10"/>
      <c r="BNK102" s="10"/>
      <c r="BNL102" s="10"/>
      <c r="BNM102" s="10"/>
      <c r="BNN102" s="10"/>
      <c r="BNO102" s="10"/>
      <c r="BNP102" s="10"/>
      <c r="BNQ102" s="10"/>
      <c r="BNR102" s="10"/>
      <c r="BNS102" s="10"/>
      <c r="BNT102" s="10"/>
      <c r="BNU102" s="10"/>
      <c r="BNV102" s="10"/>
      <c r="BNW102" s="10"/>
      <c r="BNX102" s="10"/>
      <c r="BNY102" s="10"/>
      <c r="BNZ102" s="10"/>
      <c r="BOA102" s="10"/>
      <c r="BOB102" s="10"/>
      <c r="BOC102" s="10"/>
      <c r="BOD102" s="10"/>
      <c r="BOE102" s="10"/>
      <c r="BOF102" s="10"/>
      <c r="BOG102" s="10"/>
      <c r="BOH102" s="10"/>
      <c r="BOI102" s="10"/>
      <c r="BOJ102" s="10"/>
      <c r="BOK102" s="10"/>
      <c r="BOL102" s="10"/>
      <c r="BOM102" s="10"/>
      <c r="BON102" s="10"/>
      <c r="BOO102" s="10"/>
      <c r="BOP102" s="10"/>
      <c r="BOQ102" s="10"/>
      <c r="BOR102" s="10"/>
      <c r="BOS102" s="10"/>
      <c r="BOT102" s="10"/>
      <c r="BOU102" s="10"/>
      <c r="BOV102" s="10"/>
      <c r="BOW102" s="10"/>
      <c r="BOX102" s="10"/>
      <c r="BOY102" s="10"/>
      <c r="BOZ102" s="10"/>
      <c r="BPA102" s="10"/>
      <c r="BPB102" s="10"/>
      <c r="BPC102" s="10"/>
      <c r="BPD102" s="10"/>
      <c r="BPE102" s="10"/>
      <c r="BPF102" s="10"/>
      <c r="BPG102" s="10"/>
      <c r="BPH102" s="10"/>
      <c r="BPI102" s="10"/>
      <c r="BPJ102" s="10"/>
      <c r="BPK102" s="10"/>
      <c r="BPL102" s="10"/>
      <c r="BPM102" s="10"/>
      <c r="BPN102" s="10"/>
      <c r="BPO102" s="10"/>
      <c r="BPP102" s="10"/>
      <c r="BPQ102" s="10"/>
      <c r="BPR102" s="10"/>
      <c r="BPS102" s="10"/>
      <c r="BPT102" s="10"/>
      <c r="BPU102" s="10"/>
      <c r="BPV102" s="10"/>
      <c r="BPW102" s="10"/>
      <c r="BPX102" s="10"/>
      <c r="BPY102" s="10"/>
      <c r="BPZ102" s="10"/>
      <c r="BQA102" s="10"/>
      <c r="BQB102" s="10"/>
      <c r="BQC102" s="10"/>
      <c r="BQD102" s="10"/>
      <c r="BQE102" s="10"/>
      <c r="BQF102" s="10"/>
      <c r="BQG102" s="10"/>
      <c r="BQH102" s="10"/>
      <c r="BQI102" s="10"/>
      <c r="BQJ102" s="10"/>
      <c r="BQK102" s="10"/>
      <c r="BQL102" s="10"/>
      <c r="BQM102" s="10"/>
      <c r="BQN102" s="10"/>
      <c r="BQO102" s="10"/>
      <c r="BQP102" s="10"/>
      <c r="BQQ102" s="10"/>
      <c r="BQR102" s="10"/>
      <c r="BQS102" s="10"/>
      <c r="BQT102" s="10"/>
      <c r="BQU102" s="10"/>
      <c r="BQV102" s="10"/>
      <c r="BQW102" s="10"/>
      <c r="BQX102" s="10"/>
      <c r="BQY102" s="10"/>
      <c r="BQZ102" s="10"/>
      <c r="BRA102" s="10"/>
      <c r="BRB102" s="10"/>
      <c r="BRC102" s="10"/>
      <c r="BRD102" s="10"/>
      <c r="BRE102" s="10"/>
      <c r="BRF102" s="10"/>
      <c r="BRG102" s="10"/>
      <c r="BRH102" s="10"/>
      <c r="BRI102" s="10"/>
      <c r="BRJ102" s="10"/>
      <c r="BRK102" s="10"/>
      <c r="BRL102" s="10"/>
      <c r="BRM102" s="10"/>
      <c r="BRN102" s="10"/>
      <c r="BRO102" s="10"/>
      <c r="BRP102" s="10"/>
      <c r="BRQ102" s="10"/>
      <c r="BRR102" s="10"/>
      <c r="BRS102" s="10"/>
      <c r="BRT102" s="10"/>
      <c r="BRU102" s="10"/>
      <c r="BRV102" s="10"/>
      <c r="BRW102" s="10"/>
      <c r="BRX102" s="10"/>
      <c r="BRY102" s="10"/>
      <c r="BRZ102" s="10"/>
      <c r="BSA102" s="10"/>
      <c r="BSB102" s="10"/>
      <c r="BSC102" s="10"/>
      <c r="BSD102" s="10"/>
      <c r="BSE102" s="10"/>
      <c r="BSF102" s="10"/>
      <c r="BSG102" s="10"/>
      <c r="BSH102" s="10"/>
      <c r="BSI102" s="10"/>
      <c r="BSJ102" s="10"/>
      <c r="BSK102" s="10"/>
      <c r="BSL102" s="10"/>
      <c r="BSM102" s="10"/>
      <c r="BSN102" s="10"/>
      <c r="BSO102" s="10"/>
      <c r="BSP102" s="10"/>
      <c r="BSQ102" s="10"/>
      <c r="BSR102" s="10"/>
      <c r="BSS102" s="10"/>
      <c r="BST102" s="10"/>
      <c r="BSU102" s="10"/>
      <c r="BSV102" s="10"/>
      <c r="BSW102" s="10"/>
      <c r="BSX102" s="10"/>
      <c r="BSY102" s="10"/>
      <c r="BSZ102" s="10"/>
      <c r="BTA102" s="10"/>
      <c r="BTB102" s="10"/>
      <c r="BTC102" s="10"/>
      <c r="BTD102" s="10"/>
      <c r="BTE102" s="10"/>
      <c r="BTF102" s="10"/>
      <c r="BTG102" s="10"/>
      <c r="BTH102" s="10"/>
      <c r="BTI102" s="10"/>
      <c r="BTJ102" s="10"/>
      <c r="BTK102" s="10"/>
      <c r="BTL102" s="10"/>
      <c r="BTM102" s="10"/>
      <c r="BTN102" s="10"/>
      <c r="BTO102" s="10"/>
      <c r="BTP102" s="10"/>
      <c r="BTQ102" s="10"/>
      <c r="BTR102" s="10"/>
      <c r="BTS102" s="10"/>
      <c r="BTT102" s="10"/>
      <c r="BTU102" s="10"/>
      <c r="BTV102" s="10"/>
      <c r="BTW102" s="10"/>
      <c r="BTX102" s="10"/>
      <c r="BTY102" s="10"/>
      <c r="BTZ102" s="10"/>
      <c r="BUA102" s="10"/>
      <c r="BUB102" s="10"/>
      <c r="BUC102" s="10"/>
      <c r="BUD102" s="10"/>
      <c r="BUE102" s="10"/>
      <c r="BUF102" s="10"/>
      <c r="BUG102" s="10"/>
      <c r="BUH102" s="10"/>
      <c r="BUI102" s="10"/>
      <c r="BUJ102" s="10"/>
      <c r="BUK102" s="10"/>
      <c r="BUL102" s="10"/>
      <c r="BUM102" s="10"/>
      <c r="BUN102" s="10"/>
      <c r="BUO102" s="10"/>
      <c r="BUP102" s="10"/>
      <c r="BUQ102" s="10"/>
      <c r="BUR102" s="10"/>
      <c r="BUS102" s="10"/>
      <c r="BUT102" s="10"/>
      <c r="BUU102" s="10"/>
      <c r="BUV102" s="10"/>
      <c r="BUW102" s="10"/>
      <c r="BUX102" s="10"/>
      <c r="BUY102" s="10"/>
      <c r="BUZ102" s="10"/>
      <c r="BVA102" s="10"/>
      <c r="BVB102" s="10"/>
      <c r="BVC102" s="10"/>
      <c r="BVD102" s="10"/>
      <c r="BVE102" s="10"/>
      <c r="BVF102" s="10"/>
      <c r="BVG102" s="10"/>
      <c r="BVH102" s="10"/>
      <c r="BVI102" s="10"/>
      <c r="BVJ102" s="10"/>
      <c r="BVK102" s="10"/>
      <c r="BVL102" s="10"/>
      <c r="BVM102" s="10"/>
      <c r="BVN102" s="10"/>
      <c r="BVO102" s="10"/>
      <c r="BVP102" s="10"/>
      <c r="BVQ102" s="10"/>
      <c r="BVR102" s="10"/>
      <c r="BVS102" s="10"/>
      <c r="BVT102" s="10"/>
      <c r="BVU102" s="10"/>
      <c r="BVV102" s="10"/>
      <c r="BVW102" s="10"/>
      <c r="BVX102" s="10"/>
      <c r="BVY102" s="10"/>
      <c r="BVZ102" s="10"/>
      <c r="BWA102" s="10"/>
      <c r="BWB102" s="10"/>
      <c r="BWC102" s="10"/>
      <c r="BWD102" s="10"/>
      <c r="BWE102" s="10"/>
      <c r="BWF102" s="10"/>
      <c r="BWG102" s="10"/>
      <c r="BWH102" s="10"/>
      <c r="BWI102" s="10"/>
      <c r="BWJ102" s="10"/>
      <c r="BWK102" s="10"/>
      <c r="BWL102" s="10"/>
      <c r="BWM102" s="10"/>
      <c r="BWN102" s="10"/>
      <c r="BWO102" s="10"/>
      <c r="BWP102" s="10"/>
      <c r="BWQ102" s="10"/>
      <c r="BWR102" s="10"/>
      <c r="BWS102" s="10"/>
      <c r="BWT102" s="10"/>
      <c r="BWU102" s="10"/>
      <c r="BWV102" s="10"/>
      <c r="BWW102" s="10"/>
      <c r="BWX102" s="10"/>
      <c r="BWY102" s="10"/>
      <c r="BWZ102" s="10"/>
      <c r="BXA102" s="10"/>
      <c r="BXB102" s="10"/>
      <c r="BXC102" s="10"/>
      <c r="BXD102" s="10"/>
      <c r="BXE102" s="10"/>
      <c r="BXF102" s="10"/>
      <c r="BXG102" s="10"/>
      <c r="BXH102" s="10"/>
      <c r="BXI102" s="10"/>
      <c r="BXJ102" s="10"/>
      <c r="BXK102" s="10"/>
      <c r="BXL102" s="10"/>
      <c r="BXM102" s="10"/>
      <c r="BXN102" s="10"/>
      <c r="BXO102" s="10"/>
      <c r="BXP102" s="10"/>
      <c r="BXQ102" s="10"/>
      <c r="BXR102" s="10"/>
      <c r="BXS102" s="10"/>
      <c r="BXT102" s="10"/>
      <c r="BXU102" s="10"/>
      <c r="BXV102" s="10"/>
      <c r="BXW102" s="10"/>
      <c r="BXX102" s="10"/>
      <c r="BXY102" s="10"/>
      <c r="BXZ102" s="10"/>
      <c r="BYA102" s="10"/>
      <c r="BYB102" s="10"/>
      <c r="BYC102" s="10"/>
      <c r="BYD102" s="10"/>
      <c r="BYE102" s="10"/>
      <c r="BYF102" s="10"/>
      <c r="BYG102" s="10"/>
      <c r="BYH102" s="10"/>
      <c r="BYI102" s="10"/>
      <c r="BYJ102" s="10"/>
      <c r="BYK102" s="10"/>
      <c r="BYL102" s="10"/>
      <c r="BYM102" s="10"/>
      <c r="BYN102" s="10"/>
      <c r="BYO102" s="10"/>
      <c r="BYP102" s="10"/>
      <c r="BYQ102" s="10"/>
      <c r="BYR102" s="10"/>
      <c r="BYS102" s="10"/>
      <c r="BYT102" s="10"/>
      <c r="BYU102" s="10"/>
      <c r="BYV102" s="10"/>
      <c r="BYW102" s="10"/>
      <c r="BYX102" s="10"/>
      <c r="BYY102" s="10"/>
      <c r="BYZ102" s="10"/>
      <c r="BZA102" s="10"/>
      <c r="BZB102" s="10"/>
      <c r="BZC102" s="10"/>
      <c r="BZD102" s="10"/>
      <c r="BZE102" s="10"/>
      <c r="BZF102" s="10"/>
      <c r="BZG102" s="10"/>
      <c r="BZH102" s="10"/>
      <c r="BZI102" s="10"/>
      <c r="BZJ102" s="10"/>
      <c r="BZK102" s="10"/>
      <c r="BZL102" s="10"/>
      <c r="BZM102" s="10"/>
      <c r="BZN102" s="10"/>
      <c r="BZO102" s="10"/>
      <c r="BZP102" s="10"/>
      <c r="BZQ102" s="10"/>
      <c r="BZR102" s="10"/>
      <c r="BZS102" s="10"/>
      <c r="BZT102" s="10"/>
      <c r="BZU102" s="10"/>
      <c r="BZV102" s="10"/>
      <c r="BZW102" s="10"/>
      <c r="BZX102" s="10"/>
      <c r="BZY102" s="10"/>
      <c r="BZZ102" s="10"/>
      <c r="CAA102" s="10"/>
      <c r="CAB102" s="10"/>
      <c r="CAC102" s="10"/>
      <c r="CAD102" s="10"/>
      <c r="CAE102" s="10"/>
      <c r="CAF102" s="10"/>
      <c r="CAG102" s="10"/>
      <c r="CAH102" s="10"/>
      <c r="CAI102" s="10"/>
      <c r="CAJ102" s="10"/>
      <c r="CAK102" s="10"/>
      <c r="CAL102" s="10"/>
      <c r="CAM102" s="10"/>
      <c r="CAN102" s="10"/>
      <c r="CAO102" s="10"/>
      <c r="CAP102" s="10"/>
      <c r="CAQ102" s="10"/>
      <c r="CAR102" s="10"/>
      <c r="CAS102" s="10"/>
      <c r="CAT102" s="10"/>
      <c r="CAU102" s="10"/>
      <c r="CAV102" s="10"/>
      <c r="CAW102" s="10"/>
      <c r="CAX102" s="10"/>
      <c r="CAY102" s="10"/>
      <c r="CAZ102" s="10"/>
      <c r="CBA102" s="10"/>
      <c r="CBB102" s="10"/>
      <c r="CBC102" s="10"/>
      <c r="CBD102" s="10"/>
      <c r="CBE102" s="10"/>
      <c r="CBF102" s="10"/>
      <c r="CBG102" s="10"/>
      <c r="CBH102" s="10"/>
      <c r="CBI102" s="10"/>
      <c r="CBJ102" s="10"/>
      <c r="CBK102" s="10"/>
      <c r="CBL102" s="10"/>
      <c r="CBM102" s="10"/>
      <c r="CBN102" s="10"/>
      <c r="CBO102" s="10"/>
      <c r="CBP102" s="10"/>
      <c r="CBQ102" s="10"/>
      <c r="CBR102" s="10"/>
      <c r="CBS102" s="10"/>
      <c r="CBT102" s="10"/>
      <c r="CBU102" s="10"/>
      <c r="CBV102" s="10"/>
      <c r="CBW102" s="10"/>
      <c r="CBX102" s="10"/>
      <c r="CBY102" s="10"/>
      <c r="CBZ102" s="10"/>
      <c r="CCA102" s="10"/>
      <c r="CCB102" s="10"/>
      <c r="CCC102" s="10"/>
      <c r="CCD102" s="10"/>
      <c r="CCE102" s="10"/>
      <c r="CCF102" s="10"/>
      <c r="CCG102" s="10"/>
      <c r="CCH102" s="10"/>
      <c r="CCI102" s="10"/>
      <c r="CCJ102" s="10"/>
      <c r="CCK102" s="10"/>
      <c r="CCL102" s="10"/>
      <c r="CCM102" s="10"/>
      <c r="CCN102" s="10"/>
      <c r="CCO102" s="10"/>
      <c r="CCP102" s="10"/>
      <c r="CCQ102" s="10"/>
      <c r="CCR102" s="10"/>
      <c r="CCS102" s="10"/>
      <c r="CCT102" s="10"/>
      <c r="CCU102" s="10"/>
      <c r="CCV102" s="10"/>
      <c r="CCW102" s="10"/>
      <c r="CCX102" s="10"/>
      <c r="CCY102" s="10"/>
      <c r="CCZ102" s="10"/>
      <c r="CDA102" s="10"/>
      <c r="CDB102" s="10"/>
      <c r="CDC102" s="10"/>
      <c r="CDD102" s="10"/>
      <c r="CDE102" s="10"/>
      <c r="CDF102" s="10"/>
      <c r="CDG102" s="10"/>
      <c r="CDH102" s="10"/>
      <c r="CDI102" s="10"/>
      <c r="CDJ102" s="10"/>
      <c r="CDK102" s="10"/>
      <c r="CDL102" s="10"/>
      <c r="CDM102" s="10"/>
      <c r="CDN102" s="10"/>
      <c r="CDO102" s="10"/>
      <c r="CDP102" s="10"/>
      <c r="CDQ102" s="10"/>
      <c r="CDR102" s="10"/>
      <c r="CDS102" s="10"/>
      <c r="CDT102" s="10"/>
      <c r="CDU102" s="10"/>
      <c r="CDV102" s="10"/>
      <c r="CDW102" s="10"/>
      <c r="CDX102" s="10"/>
      <c r="CDY102" s="10"/>
      <c r="CDZ102" s="10"/>
      <c r="CEA102" s="10"/>
      <c r="CEB102" s="10"/>
      <c r="CEC102" s="10"/>
      <c r="CED102" s="10"/>
      <c r="CEE102" s="10"/>
      <c r="CEF102" s="10"/>
      <c r="CEG102" s="10"/>
      <c r="CEH102" s="10"/>
      <c r="CEI102" s="10"/>
      <c r="CEJ102" s="10"/>
      <c r="CEK102" s="10"/>
      <c r="CEL102" s="10"/>
      <c r="CEM102" s="10"/>
      <c r="CEN102" s="10"/>
      <c r="CEO102" s="10"/>
      <c r="CEP102" s="10"/>
      <c r="CEQ102" s="10"/>
      <c r="CER102" s="10"/>
      <c r="CES102" s="10"/>
      <c r="CET102" s="10"/>
      <c r="CEU102" s="10"/>
      <c r="CEV102" s="10"/>
      <c r="CEW102" s="10"/>
      <c r="CEX102" s="10"/>
      <c r="CEY102" s="10"/>
      <c r="CEZ102" s="10"/>
      <c r="CFA102" s="10"/>
      <c r="CFB102" s="10"/>
      <c r="CFC102" s="10"/>
      <c r="CFD102" s="10"/>
      <c r="CFE102" s="10"/>
      <c r="CFF102" s="10"/>
      <c r="CFG102" s="10"/>
      <c r="CFH102" s="10"/>
      <c r="CFI102" s="10"/>
      <c r="CFJ102" s="10"/>
      <c r="CFK102" s="10"/>
      <c r="CFL102" s="10"/>
      <c r="CFM102" s="10"/>
      <c r="CFN102" s="10"/>
      <c r="CFO102" s="10"/>
      <c r="CFP102" s="10"/>
      <c r="CFQ102" s="10"/>
      <c r="CFR102" s="10"/>
      <c r="CFS102" s="10"/>
      <c r="CFT102" s="10"/>
      <c r="CFU102" s="10"/>
      <c r="CFV102" s="10"/>
      <c r="CFW102" s="10"/>
      <c r="CFX102" s="10"/>
      <c r="CFY102" s="10"/>
      <c r="CFZ102" s="10"/>
      <c r="CGA102" s="10"/>
      <c r="CGB102" s="10"/>
      <c r="CGC102" s="10"/>
      <c r="CGD102" s="10"/>
      <c r="CGE102" s="10"/>
      <c r="CGF102" s="10"/>
      <c r="CGG102" s="10"/>
      <c r="CGH102" s="10"/>
      <c r="CGI102" s="10"/>
      <c r="CGJ102" s="10"/>
      <c r="CGK102" s="10"/>
      <c r="CGL102" s="10"/>
      <c r="CGM102" s="10"/>
      <c r="CGN102" s="10"/>
      <c r="CGO102" s="10"/>
      <c r="CGP102" s="10"/>
      <c r="CGQ102" s="10"/>
      <c r="CGR102" s="10"/>
      <c r="CGS102" s="10"/>
      <c r="CGT102" s="10"/>
      <c r="CGU102" s="10"/>
      <c r="CGV102" s="10"/>
      <c r="CGW102" s="10"/>
      <c r="CGX102" s="10"/>
      <c r="CGY102" s="10"/>
      <c r="CGZ102" s="10"/>
      <c r="CHA102" s="10"/>
      <c r="CHB102" s="10"/>
      <c r="CHC102" s="10"/>
      <c r="CHD102" s="10"/>
      <c r="CHE102" s="10"/>
      <c r="CHF102" s="10"/>
      <c r="CHG102" s="10"/>
      <c r="CHH102" s="10"/>
      <c r="CHI102" s="10"/>
      <c r="CHJ102" s="10"/>
      <c r="CHK102" s="10"/>
      <c r="CHL102" s="10"/>
      <c r="CHM102" s="10"/>
      <c r="CHN102" s="10"/>
      <c r="CHO102" s="10"/>
      <c r="CHP102" s="10"/>
      <c r="CHQ102" s="10"/>
      <c r="CHR102" s="10"/>
      <c r="CHS102" s="10"/>
      <c r="CHT102" s="10"/>
      <c r="CHU102" s="10"/>
      <c r="CHV102" s="10"/>
      <c r="CHW102" s="10"/>
      <c r="CHX102" s="10"/>
      <c r="CHY102" s="10"/>
      <c r="CHZ102" s="10"/>
      <c r="CIA102" s="10"/>
      <c r="CIB102" s="10"/>
      <c r="CIC102" s="10"/>
      <c r="CID102" s="10"/>
      <c r="CIE102" s="10"/>
      <c r="CIF102" s="10"/>
      <c r="CIG102" s="10"/>
      <c r="CIH102" s="10"/>
      <c r="CII102" s="10"/>
      <c r="CIJ102" s="10"/>
      <c r="CIK102" s="10"/>
      <c r="CIL102" s="10"/>
      <c r="CIM102" s="10"/>
      <c r="CIN102" s="10"/>
      <c r="CIO102" s="10"/>
      <c r="CIP102" s="10"/>
      <c r="CIQ102" s="10"/>
      <c r="CIR102" s="10"/>
      <c r="CIS102" s="10"/>
      <c r="CIT102" s="10"/>
      <c r="CIU102" s="10"/>
      <c r="CIV102" s="10"/>
      <c r="CIW102" s="10"/>
      <c r="CIX102" s="10"/>
      <c r="CIY102" s="10"/>
      <c r="CIZ102" s="10"/>
      <c r="CJA102" s="10"/>
      <c r="CJB102" s="10"/>
      <c r="CJC102" s="10"/>
      <c r="CJD102" s="10"/>
      <c r="CJE102" s="10"/>
      <c r="CJF102" s="10"/>
      <c r="CJG102" s="10"/>
      <c r="CJH102" s="10"/>
      <c r="CJI102" s="10"/>
      <c r="CJJ102" s="10"/>
      <c r="CJK102" s="10"/>
      <c r="CJL102" s="10"/>
      <c r="CJM102" s="10"/>
      <c r="CJN102" s="10"/>
      <c r="CJO102" s="10"/>
      <c r="CJP102" s="10"/>
      <c r="CJQ102" s="10"/>
      <c r="CJR102" s="10"/>
      <c r="CJS102" s="10"/>
      <c r="CJT102" s="10"/>
      <c r="CJU102" s="10"/>
      <c r="CJV102" s="10"/>
      <c r="CJW102" s="10"/>
      <c r="CJX102" s="10"/>
      <c r="CJY102" s="10"/>
      <c r="CJZ102" s="10"/>
      <c r="CKA102" s="10"/>
      <c r="CKB102" s="10"/>
      <c r="CKC102" s="10"/>
      <c r="CKD102" s="10"/>
      <c r="CKE102" s="10"/>
      <c r="CKF102" s="10"/>
      <c r="CKG102" s="10"/>
      <c r="CKH102" s="10"/>
      <c r="CKI102" s="10"/>
      <c r="CKJ102" s="10"/>
      <c r="CKK102" s="10"/>
      <c r="CKL102" s="10"/>
      <c r="CKM102" s="10"/>
      <c r="CKN102" s="10"/>
      <c r="CKO102" s="10"/>
      <c r="CKP102" s="10"/>
      <c r="CKQ102" s="10"/>
      <c r="CKR102" s="10"/>
      <c r="CKS102" s="10"/>
      <c r="CKT102" s="10"/>
      <c r="CKU102" s="10"/>
      <c r="CKV102" s="10"/>
      <c r="CKW102" s="10"/>
      <c r="CKX102" s="10"/>
      <c r="CKY102" s="10"/>
      <c r="CKZ102" s="10"/>
      <c r="CLA102" s="10"/>
      <c r="CLB102" s="10"/>
      <c r="CLC102" s="10"/>
      <c r="CLD102" s="10"/>
      <c r="CLE102" s="10"/>
      <c r="CLF102" s="10"/>
      <c r="CLG102" s="10"/>
      <c r="CLH102" s="10"/>
      <c r="CLI102" s="10"/>
      <c r="CLJ102" s="10"/>
      <c r="CLK102" s="10"/>
      <c r="CLL102" s="10"/>
      <c r="CLM102" s="10"/>
      <c r="CLN102" s="10"/>
      <c r="CLO102" s="10"/>
      <c r="CLP102" s="10"/>
      <c r="CLQ102" s="10"/>
      <c r="CLR102" s="10"/>
      <c r="CLS102" s="10"/>
      <c r="CLT102" s="10"/>
      <c r="CLU102" s="10"/>
      <c r="CLV102" s="10"/>
      <c r="CLW102" s="10"/>
      <c r="CLX102" s="10"/>
      <c r="CLY102" s="10"/>
      <c r="CLZ102" s="10"/>
      <c r="CMA102" s="10"/>
      <c r="CMB102" s="10"/>
      <c r="CMC102" s="10"/>
      <c r="CMD102" s="10"/>
      <c r="CME102" s="10"/>
      <c r="CMF102" s="10"/>
      <c r="CMG102" s="10"/>
      <c r="CMH102" s="10"/>
      <c r="CMI102" s="10"/>
      <c r="CMJ102" s="10"/>
      <c r="CMK102" s="10"/>
      <c r="CML102" s="10"/>
      <c r="CMM102" s="10"/>
      <c r="CMN102" s="10"/>
      <c r="CMO102" s="10"/>
      <c r="CMP102" s="10"/>
      <c r="CMQ102" s="10"/>
      <c r="CMR102" s="10"/>
      <c r="CMS102" s="10"/>
      <c r="CMT102" s="10"/>
      <c r="CMU102" s="10"/>
      <c r="CMV102" s="10"/>
      <c r="CMW102" s="10"/>
      <c r="CMX102" s="10"/>
      <c r="CMY102" s="10"/>
      <c r="CMZ102" s="10"/>
      <c r="CNA102" s="10"/>
      <c r="CNB102" s="10"/>
      <c r="CNC102" s="10"/>
      <c r="CND102" s="10"/>
      <c r="CNE102" s="10"/>
      <c r="CNF102" s="10"/>
      <c r="CNG102" s="10"/>
      <c r="CNH102" s="10"/>
      <c r="CNI102" s="10"/>
      <c r="CNJ102" s="10"/>
      <c r="CNK102" s="10"/>
      <c r="CNL102" s="10"/>
      <c r="CNM102" s="10"/>
      <c r="CNN102" s="10"/>
      <c r="CNO102" s="10"/>
      <c r="CNP102" s="10"/>
      <c r="CNQ102" s="10"/>
      <c r="CNR102" s="10"/>
      <c r="CNS102" s="10"/>
      <c r="CNT102" s="10"/>
      <c r="CNU102" s="10"/>
      <c r="CNV102" s="10"/>
      <c r="CNW102" s="10"/>
      <c r="CNX102" s="10"/>
      <c r="CNY102" s="10"/>
      <c r="CNZ102" s="10"/>
      <c r="COA102" s="10"/>
      <c r="COB102" s="10"/>
      <c r="COC102" s="10"/>
      <c r="COD102" s="10"/>
      <c r="COE102" s="10"/>
      <c r="COF102" s="10"/>
      <c r="COG102" s="10"/>
      <c r="COH102" s="10"/>
      <c r="COI102" s="10"/>
      <c r="COJ102" s="10"/>
      <c r="COK102" s="10"/>
      <c r="COL102" s="10"/>
      <c r="COM102" s="10"/>
      <c r="CON102" s="10"/>
      <c r="COO102" s="10"/>
      <c r="COP102" s="10"/>
      <c r="COQ102" s="10"/>
      <c r="COR102" s="10"/>
      <c r="COS102" s="10"/>
      <c r="COT102" s="10"/>
      <c r="COU102" s="10"/>
      <c r="COV102" s="10"/>
      <c r="COW102" s="10"/>
      <c r="COX102" s="10"/>
      <c r="COY102" s="10"/>
      <c r="COZ102" s="10"/>
      <c r="CPA102" s="10"/>
      <c r="CPB102" s="10"/>
      <c r="CPC102" s="10"/>
      <c r="CPD102" s="10"/>
      <c r="CPE102" s="10"/>
      <c r="CPF102" s="10"/>
      <c r="CPG102" s="10"/>
      <c r="CPH102" s="10"/>
      <c r="CPI102" s="10"/>
      <c r="CPJ102" s="10"/>
      <c r="CPK102" s="10"/>
      <c r="CPL102" s="10"/>
      <c r="CPM102" s="10"/>
      <c r="CPN102" s="10"/>
      <c r="CPO102" s="10"/>
      <c r="CPP102" s="10"/>
      <c r="CPQ102" s="10"/>
      <c r="CPR102" s="10"/>
      <c r="CPS102" s="10"/>
      <c r="CPT102" s="10"/>
      <c r="CPU102" s="10"/>
      <c r="CPV102" s="10"/>
      <c r="CPW102" s="10"/>
      <c r="CPX102" s="10"/>
      <c r="CPY102" s="10"/>
      <c r="CPZ102" s="10"/>
      <c r="CQA102" s="10"/>
      <c r="CQB102" s="10"/>
      <c r="CQC102" s="10"/>
      <c r="CQD102" s="10"/>
      <c r="CQE102" s="10"/>
      <c r="CQF102" s="10"/>
      <c r="CQG102" s="10"/>
      <c r="CQH102" s="10"/>
      <c r="CQI102" s="10"/>
      <c r="CQJ102" s="10"/>
      <c r="CQK102" s="10"/>
      <c r="CQL102" s="10"/>
      <c r="CQM102" s="10"/>
      <c r="CQN102" s="10"/>
      <c r="CQO102" s="10"/>
      <c r="CQP102" s="10"/>
      <c r="CQQ102" s="10"/>
      <c r="CQR102" s="10"/>
      <c r="CQS102" s="10"/>
      <c r="CQT102" s="10"/>
      <c r="CQU102" s="10"/>
      <c r="CQV102" s="10"/>
      <c r="CQW102" s="10"/>
      <c r="CQX102" s="10"/>
      <c r="CQY102" s="10"/>
      <c r="CQZ102" s="10"/>
      <c r="CRA102" s="10"/>
      <c r="CRB102" s="10"/>
      <c r="CRC102" s="10"/>
      <c r="CRD102" s="10"/>
      <c r="CRE102" s="10"/>
      <c r="CRF102" s="10"/>
      <c r="CRG102" s="10"/>
      <c r="CRH102" s="10"/>
      <c r="CRI102" s="10"/>
      <c r="CRJ102" s="10"/>
      <c r="CRK102" s="10"/>
      <c r="CRL102" s="10"/>
      <c r="CRM102" s="10"/>
      <c r="CRN102" s="10"/>
      <c r="CRO102" s="10"/>
      <c r="CRP102" s="10"/>
      <c r="CRQ102" s="10"/>
      <c r="CRR102" s="10"/>
      <c r="CRS102" s="10"/>
      <c r="CRT102" s="10"/>
      <c r="CRU102" s="10"/>
      <c r="CRV102" s="10"/>
      <c r="CRW102" s="10"/>
      <c r="CRX102" s="10"/>
      <c r="CRY102" s="10"/>
      <c r="CRZ102" s="10"/>
      <c r="CSA102" s="10"/>
      <c r="CSB102" s="10"/>
      <c r="CSC102" s="10"/>
      <c r="CSD102" s="10"/>
      <c r="CSE102" s="10"/>
      <c r="CSF102" s="10"/>
      <c r="CSG102" s="10"/>
      <c r="CSH102" s="10"/>
      <c r="CSI102" s="10"/>
      <c r="CSJ102" s="10"/>
      <c r="CSK102" s="10"/>
      <c r="CSL102" s="10"/>
      <c r="CSM102" s="10"/>
      <c r="CSN102" s="10"/>
      <c r="CSO102" s="10"/>
      <c r="CSP102" s="10"/>
      <c r="CSQ102" s="10"/>
      <c r="CSR102" s="10"/>
      <c r="CSS102" s="10"/>
      <c r="CST102" s="10"/>
      <c r="CSU102" s="10"/>
      <c r="CSV102" s="10"/>
      <c r="CSW102" s="10"/>
      <c r="CSX102" s="10"/>
      <c r="CSY102" s="10"/>
      <c r="CSZ102" s="10"/>
      <c r="CTA102" s="10"/>
      <c r="CTB102" s="10"/>
      <c r="CTC102" s="10"/>
      <c r="CTD102" s="10"/>
      <c r="CTE102" s="10"/>
      <c r="CTF102" s="10"/>
      <c r="CTG102" s="10"/>
      <c r="CTH102" s="10"/>
      <c r="CTI102" s="10"/>
      <c r="CTJ102" s="10"/>
      <c r="CTK102" s="10"/>
      <c r="CTL102" s="10"/>
      <c r="CTM102" s="10"/>
      <c r="CTN102" s="10"/>
      <c r="CTO102" s="10"/>
      <c r="CTP102" s="10"/>
      <c r="CTQ102" s="10"/>
      <c r="CTR102" s="10"/>
      <c r="CTS102" s="10"/>
      <c r="CTT102" s="10"/>
      <c r="CTU102" s="10"/>
      <c r="CTV102" s="10"/>
      <c r="CTW102" s="10"/>
      <c r="CTX102" s="10"/>
      <c r="CTY102" s="10"/>
      <c r="CTZ102" s="10"/>
      <c r="CUA102" s="10"/>
      <c r="CUB102" s="10"/>
      <c r="CUC102" s="10"/>
      <c r="CUD102" s="10"/>
      <c r="CUE102" s="10"/>
      <c r="CUF102" s="10"/>
      <c r="CUG102" s="10"/>
      <c r="CUH102" s="10"/>
      <c r="CUI102" s="10"/>
      <c r="CUJ102" s="10"/>
      <c r="CUK102" s="10"/>
      <c r="CUL102" s="10"/>
      <c r="CUM102" s="10"/>
      <c r="CUN102" s="10"/>
      <c r="CUO102" s="10"/>
      <c r="CUP102" s="10"/>
      <c r="CUQ102" s="10"/>
      <c r="CUR102" s="10"/>
      <c r="CUS102" s="10"/>
      <c r="CUT102" s="10"/>
      <c r="CUU102" s="10"/>
      <c r="CUV102" s="10"/>
      <c r="CUW102" s="10"/>
      <c r="CUX102" s="10"/>
      <c r="CUY102" s="10"/>
      <c r="CUZ102" s="10"/>
      <c r="CVA102" s="10"/>
      <c r="CVB102" s="10"/>
      <c r="CVC102" s="10"/>
      <c r="CVD102" s="10"/>
      <c r="CVE102" s="10"/>
      <c r="CVF102" s="10"/>
      <c r="CVG102" s="10"/>
      <c r="CVH102" s="10"/>
      <c r="CVI102" s="10"/>
      <c r="CVJ102" s="10"/>
      <c r="CVK102" s="10"/>
      <c r="CVL102" s="10"/>
      <c r="CVM102" s="10"/>
      <c r="CVN102" s="10"/>
      <c r="CVO102" s="10"/>
      <c r="CVP102" s="10"/>
      <c r="CVQ102" s="10"/>
      <c r="CVR102" s="10"/>
      <c r="CVS102" s="10"/>
      <c r="CVT102" s="10"/>
      <c r="CVU102" s="10"/>
      <c r="CVV102" s="10"/>
      <c r="CVW102" s="10"/>
      <c r="CVX102" s="10"/>
      <c r="CVY102" s="10"/>
      <c r="CVZ102" s="10"/>
      <c r="CWA102" s="10"/>
      <c r="CWB102" s="10"/>
      <c r="CWC102" s="10"/>
      <c r="CWD102" s="10"/>
      <c r="CWE102" s="10"/>
      <c r="CWF102" s="10"/>
      <c r="CWG102" s="10"/>
      <c r="CWH102" s="10"/>
      <c r="CWI102" s="10"/>
      <c r="CWJ102" s="10"/>
      <c r="CWK102" s="10"/>
      <c r="CWL102" s="10"/>
      <c r="CWM102" s="10"/>
      <c r="CWN102" s="10"/>
      <c r="CWO102" s="10"/>
      <c r="CWP102" s="10"/>
      <c r="CWQ102" s="10"/>
      <c r="CWR102" s="10"/>
      <c r="CWS102" s="10"/>
      <c r="CWT102" s="10"/>
      <c r="CWU102" s="10"/>
      <c r="CWV102" s="10"/>
      <c r="CWW102" s="10"/>
      <c r="CWX102" s="10"/>
      <c r="CWY102" s="10"/>
      <c r="CWZ102" s="10"/>
      <c r="CXA102" s="10"/>
      <c r="CXB102" s="10"/>
      <c r="CXC102" s="10"/>
      <c r="CXD102" s="10"/>
      <c r="CXE102" s="10"/>
      <c r="CXF102" s="10"/>
      <c r="CXG102" s="10"/>
      <c r="CXH102" s="10"/>
      <c r="CXI102" s="10"/>
      <c r="CXJ102" s="10"/>
      <c r="CXK102" s="10"/>
      <c r="CXL102" s="10"/>
      <c r="CXM102" s="10"/>
      <c r="CXN102" s="10"/>
      <c r="CXO102" s="10"/>
      <c r="CXP102" s="10"/>
      <c r="CXQ102" s="10"/>
      <c r="CXR102" s="10"/>
      <c r="CXS102" s="10"/>
      <c r="CXT102" s="10"/>
      <c r="CXU102" s="10"/>
      <c r="CXV102" s="10"/>
      <c r="CXW102" s="10"/>
      <c r="CXX102" s="10"/>
      <c r="CXY102" s="10"/>
      <c r="CXZ102" s="10"/>
      <c r="CYA102" s="10"/>
      <c r="CYB102" s="10"/>
      <c r="CYC102" s="10"/>
      <c r="CYD102" s="10"/>
      <c r="CYE102" s="10"/>
      <c r="CYF102" s="10"/>
      <c r="CYG102" s="10"/>
      <c r="CYH102" s="10"/>
      <c r="CYI102" s="10"/>
      <c r="CYJ102" s="10"/>
      <c r="CYK102" s="10"/>
      <c r="CYL102" s="10"/>
      <c r="CYM102" s="10"/>
      <c r="CYN102" s="10"/>
      <c r="CYO102" s="10"/>
      <c r="CYP102" s="10"/>
      <c r="CYQ102" s="10"/>
      <c r="CYR102" s="10"/>
      <c r="CYS102" s="10"/>
      <c r="CYT102" s="10"/>
      <c r="CYU102" s="10"/>
      <c r="CYV102" s="10"/>
      <c r="CYW102" s="10"/>
      <c r="CYX102" s="10"/>
      <c r="CYY102" s="10"/>
      <c r="CYZ102" s="10"/>
      <c r="CZA102" s="10"/>
      <c r="CZB102" s="10"/>
      <c r="CZC102" s="10"/>
      <c r="CZD102" s="10"/>
      <c r="CZE102" s="10"/>
      <c r="CZF102" s="10"/>
      <c r="CZG102" s="10"/>
      <c r="CZH102" s="10"/>
      <c r="CZI102" s="10"/>
      <c r="CZJ102" s="10"/>
      <c r="CZK102" s="10"/>
      <c r="CZL102" s="10"/>
      <c r="CZM102" s="10"/>
      <c r="CZN102" s="10"/>
      <c r="CZO102" s="10"/>
      <c r="CZP102" s="10"/>
      <c r="CZQ102" s="10"/>
      <c r="CZR102" s="10"/>
      <c r="CZS102" s="10"/>
      <c r="CZT102" s="10"/>
      <c r="CZU102" s="10"/>
      <c r="CZV102" s="10"/>
      <c r="CZW102" s="10"/>
      <c r="CZX102" s="10"/>
      <c r="CZY102" s="10"/>
      <c r="CZZ102" s="10"/>
      <c r="DAA102" s="10"/>
      <c r="DAB102" s="10"/>
      <c r="DAC102" s="10"/>
      <c r="DAD102" s="10"/>
      <c r="DAE102" s="10"/>
      <c r="DAF102" s="10"/>
      <c r="DAG102" s="10"/>
      <c r="DAH102" s="10"/>
      <c r="DAI102" s="10"/>
      <c r="DAJ102" s="10"/>
      <c r="DAK102" s="10"/>
      <c r="DAL102" s="10"/>
      <c r="DAM102" s="10"/>
      <c r="DAN102" s="10"/>
      <c r="DAO102" s="10"/>
      <c r="DAP102" s="10"/>
      <c r="DAQ102" s="10"/>
      <c r="DAR102" s="10"/>
      <c r="DAS102" s="10"/>
      <c r="DAT102" s="10"/>
      <c r="DAU102" s="10"/>
      <c r="DAV102" s="10"/>
      <c r="DAW102" s="10"/>
      <c r="DAX102" s="10"/>
      <c r="DAY102" s="10"/>
      <c r="DAZ102" s="10"/>
      <c r="DBA102" s="10"/>
      <c r="DBB102" s="10"/>
      <c r="DBC102" s="10"/>
      <c r="DBD102" s="10"/>
      <c r="DBE102" s="10"/>
      <c r="DBF102" s="10"/>
      <c r="DBG102" s="10"/>
      <c r="DBH102" s="10"/>
      <c r="DBI102" s="10"/>
      <c r="DBJ102" s="10"/>
      <c r="DBK102" s="10"/>
      <c r="DBL102" s="10"/>
      <c r="DBM102" s="10"/>
      <c r="DBN102" s="10"/>
      <c r="DBO102" s="10"/>
      <c r="DBP102" s="10"/>
      <c r="DBQ102" s="10"/>
      <c r="DBR102" s="10"/>
      <c r="DBS102" s="10"/>
      <c r="DBT102" s="10"/>
      <c r="DBU102" s="10"/>
      <c r="DBV102" s="10"/>
      <c r="DBW102" s="10"/>
      <c r="DBX102" s="10"/>
      <c r="DBY102" s="10"/>
      <c r="DBZ102" s="10"/>
      <c r="DCA102" s="10"/>
      <c r="DCB102" s="10"/>
      <c r="DCC102" s="10"/>
      <c r="DCD102" s="10"/>
      <c r="DCE102" s="10"/>
      <c r="DCF102" s="10"/>
      <c r="DCG102" s="10"/>
      <c r="DCH102" s="10"/>
      <c r="DCI102" s="10"/>
      <c r="DCJ102" s="10"/>
      <c r="DCK102" s="10"/>
      <c r="DCL102" s="10"/>
      <c r="DCM102" s="10"/>
      <c r="DCN102" s="10"/>
      <c r="DCO102" s="10"/>
      <c r="DCP102" s="10"/>
      <c r="DCQ102" s="10"/>
      <c r="DCR102" s="10"/>
      <c r="DCS102" s="10"/>
      <c r="DCT102" s="10"/>
      <c r="DCU102" s="10"/>
      <c r="DCV102" s="10"/>
      <c r="DCW102" s="10"/>
      <c r="DCX102" s="10"/>
      <c r="DCY102" s="10"/>
      <c r="DCZ102" s="10"/>
      <c r="DDA102" s="10"/>
      <c r="DDB102" s="10"/>
      <c r="DDC102" s="10"/>
      <c r="DDD102" s="10"/>
      <c r="DDE102" s="10"/>
      <c r="DDF102" s="10"/>
      <c r="DDG102" s="10"/>
      <c r="DDH102" s="10"/>
      <c r="DDI102" s="10"/>
      <c r="DDJ102" s="10"/>
      <c r="DDK102" s="10"/>
      <c r="DDL102" s="10"/>
      <c r="DDM102" s="10"/>
      <c r="DDN102" s="10"/>
      <c r="DDO102" s="10"/>
      <c r="DDP102" s="10"/>
      <c r="DDQ102" s="10"/>
      <c r="DDR102" s="10"/>
      <c r="DDS102" s="10"/>
      <c r="DDT102" s="10"/>
      <c r="DDU102" s="10"/>
      <c r="DDV102" s="10"/>
      <c r="DDW102" s="10"/>
      <c r="DDX102" s="10"/>
      <c r="DDY102" s="10"/>
      <c r="DDZ102" s="10"/>
      <c r="DEA102" s="10"/>
      <c r="DEB102" s="10"/>
      <c r="DEC102" s="10"/>
      <c r="DED102" s="10"/>
      <c r="DEE102" s="10"/>
      <c r="DEF102" s="10"/>
      <c r="DEG102" s="10"/>
      <c r="DEH102" s="10"/>
      <c r="DEI102" s="10"/>
      <c r="DEJ102" s="10"/>
      <c r="DEK102" s="10"/>
      <c r="DEL102" s="10"/>
      <c r="DEM102" s="10"/>
      <c r="DEN102" s="10"/>
      <c r="DEO102" s="10"/>
      <c r="DEP102" s="10"/>
      <c r="DEQ102" s="10"/>
      <c r="DER102" s="10"/>
      <c r="DES102" s="10"/>
      <c r="DET102" s="10"/>
      <c r="DEU102" s="10"/>
      <c r="DEV102" s="10"/>
      <c r="DEW102" s="10"/>
      <c r="DEX102" s="10"/>
      <c r="DEY102" s="10"/>
      <c r="DEZ102" s="10"/>
      <c r="DFA102" s="10"/>
      <c r="DFB102" s="10"/>
      <c r="DFC102" s="10"/>
      <c r="DFD102" s="10"/>
      <c r="DFE102" s="10"/>
      <c r="DFF102" s="10"/>
      <c r="DFG102" s="10"/>
      <c r="DFH102" s="10"/>
      <c r="DFI102" s="10"/>
      <c r="DFJ102" s="10"/>
      <c r="DFK102" s="10"/>
      <c r="DFL102" s="10"/>
      <c r="DFM102" s="10"/>
      <c r="DFN102" s="10"/>
      <c r="DFO102" s="10"/>
      <c r="DFP102" s="10"/>
      <c r="DFQ102" s="10"/>
      <c r="DFR102" s="10"/>
      <c r="DFS102" s="10"/>
      <c r="DFT102" s="10"/>
      <c r="DFU102" s="10"/>
      <c r="DFV102" s="10"/>
      <c r="DFW102" s="10"/>
      <c r="DFX102" s="10"/>
      <c r="DFY102" s="10"/>
      <c r="DFZ102" s="10"/>
      <c r="DGA102" s="10"/>
      <c r="DGB102" s="10"/>
      <c r="DGC102" s="10"/>
      <c r="DGD102" s="10"/>
      <c r="DGE102" s="10"/>
      <c r="DGF102" s="10"/>
      <c r="DGG102" s="10"/>
      <c r="DGH102" s="10"/>
      <c r="DGI102" s="10"/>
      <c r="DGJ102" s="10"/>
      <c r="DGK102" s="10"/>
      <c r="DGL102" s="10"/>
      <c r="DGM102" s="10"/>
      <c r="DGN102" s="10"/>
      <c r="DGO102" s="10"/>
      <c r="DGP102" s="10"/>
      <c r="DGQ102" s="10"/>
      <c r="DGR102" s="10"/>
      <c r="DGS102" s="10"/>
      <c r="DGT102" s="10"/>
      <c r="DGU102" s="10"/>
      <c r="DGV102" s="10"/>
      <c r="DGW102" s="10"/>
      <c r="DGX102" s="10"/>
      <c r="DGY102" s="10"/>
      <c r="DGZ102" s="10"/>
      <c r="DHA102" s="10"/>
      <c r="DHB102" s="10"/>
      <c r="DHC102" s="10"/>
      <c r="DHD102" s="10"/>
      <c r="DHE102" s="10"/>
      <c r="DHF102" s="10"/>
      <c r="DHG102" s="10"/>
      <c r="DHH102" s="10"/>
      <c r="DHI102" s="10"/>
      <c r="DHJ102" s="10"/>
      <c r="DHK102" s="10"/>
      <c r="DHL102" s="10"/>
      <c r="DHM102" s="10"/>
      <c r="DHN102" s="10"/>
      <c r="DHO102" s="10"/>
      <c r="DHP102" s="10"/>
      <c r="DHQ102" s="10"/>
      <c r="DHR102" s="10"/>
      <c r="DHS102" s="10"/>
      <c r="DHT102" s="10"/>
      <c r="DHU102" s="10"/>
      <c r="DHV102" s="10"/>
      <c r="DHW102" s="10"/>
      <c r="DHX102" s="10"/>
      <c r="DHY102" s="10"/>
      <c r="DHZ102" s="10"/>
      <c r="DIA102" s="10"/>
      <c r="DIB102" s="10"/>
      <c r="DIC102" s="10"/>
      <c r="DID102" s="10"/>
      <c r="DIE102" s="10"/>
      <c r="DIF102" s="10"/>
      <c r="DIG102" s="10"/>
      <c r="DIH102" s="10"/>
      <c r="DII102" s="10"/>
      <c r="DIJ102" s="10"/>
      <c r="DIK102" s="10"/>
      <c r="DIL102" s="10"/>
      <c r="DIM102" s="10"/>
      <c r="DIN102" s="10"/>
      <c r="DIO102" s="10"/>
      <c r="DIP102" s="10"/>
      <c r="DIQ102" s="10"/>
      <c r="DIR102" s="10"/>
      <c r="DIS102" s="10"/>
      <c r="DIT102" s="10"/>
      <c r="DIU102" s="10"/>
      <c r="DIV102" s="10"/>
      <c r="DIW102" s="10"/>
      <c r="DIX102" s="10"/>
      <c r="DIY102" s="10"/>
      <c r="DIZ102" s="10"/>
      <c r="DJA102" s="10"/>
      <c r="DJB102" s="10"/>
      <c r="DJC102" s="10"/>
      <c r="DJD102" s="10"/>
      <c r="DJE102" s="10"/>
      <c r="DJF102" s="10"/>
      <c r="DJG102" s="10"/>
      <c r="DJH102" s="10"/>
      <c r="DJI102" s="10"/>
      <c r="DJJ102" s="10"/>
      <c r="DJK102" s="10"/>
      <c r="DJL102" s="10"/>
      <c r="DJM102" s="10"/>
      <c r="DJN102" s="10"/>
      <c r="DJO102" s="10"/>
      <c r="DJP102" s="10"/>
      <c r="DJQ102" s="10"/>
      <c r="DJR102" s="10"/>
      <c r="DJS102" s="10"/>
      <c r="DJT102" s="10"/>
      <c r="DJU102" s="10"/>
      <c r="DJV102" s="10"/>
      <c r="DJW102" s="10"/>
      <c r="DJX102" s="10"/>
      <c r="DJY102" s="10"/>
      <c r="DJZ102" s="10"/>
      <c r="DKA102" s="10"/>
      <c r="DKB102" s="10"/>
      <c r="DKC102" s="10"/>
      <c r="DKD102" s="10"/>
      <c r="DKE102" s="10"/>
      <c r="DKF102" s="10"/>
      <c r="DKG102" s="10"/>
      <c r="DKH102" s="10"/>
      <c r="DKI102" s="10"/>
      <c r="DKJ102" s="10"/>
      <c r="DKK102" s="10"/>
      <c r="DKL102" s="10"/>
      <c r="DKM102" s="10"/>
      <c r="DKN102" s="10"/>
      <c r="DKO102" s="10"/>
      <c r="DKP102" s="10"/>
      <c r="DKQ102" s="10"/>
      <c r="DKR102" s="10"/>
      <c r="DKS102" s="10"/>
      <c r="DKT102" s="10"/>
      <c r="DKU102" s="10"/>
      <c r="DKV102" s="10"/>
      <c r="DKW102" s="10"/>
      <c r="DKX102" s="10"/>
      <c r="DKY102" s="10"/>
      <c r="DKZ102" s="10"/>
      <c r="DLA102" s="10"/>
      <c r="DLB102" s="10"/>
      <c r="DLC102" s="10"/>
      <c r="DLD102" s="10"/>
      <c r="DLE102" s="10"/>
      <c r="DLF102" s="10"/>
      <c r="DLG102" s="10"/>
      <c r="DLH102" s="10"/>
      <c r="DLI102" s="10"/>
      <c r="DLJ102" s="10"/>
      <c r="DLK102" s="10"/>
      <c r="DLL102" s="10"/>
      <c r="DLM102" s="10"/>
      <c r="DLN102" s="10"/>
      <c r="DLO102" s="10"/>
      <c r="DLP102" s="10"/>
      <c r="DLQ102" s="10"/>
      <c r="DLR102" s="10"/>
      <c r="DLS102" s="10"/>
      <c r="DLT102" s="10"/>
      <c r="DLU102" s="10"/>
      <c r="DLV102" s="10"/>
      <c r="DLW102" s="10"/>
      <c r="DLX102" s="10"/>
      <c r="DLY102" s="10"/>
      <c r="DLZ102" s="10"/>
      <c r="DMA102" s="10"/>
      <c r="DMB102" s="10"/>
      <c r="DMC102" s="10"/>
      <c r="DMD102" s="10"/>
      <c r="DME102" s="10"/>
      <c r="DMF102" s="10"/>
      <c r="DMG102" s="10"/>
      <c r="DMH102" s="10"/>
      <c r="DMI102" s="10"/>
      <c r="DMJ102" s="10"/>
      <c r="DMK102" s="10"/>
      <c r="DML102" s="10"/>
      <c r="DMM102" s="10"/>
      <c r="DMN102" s="10"/>
      <c r="DMO102" s="10"/>
      <c r="DMP102" s="10"/>
      <c r="DMQ102" s="10"/>
      <c r="DMR102" s="10"/>
      <c r="DMS102" s="10"/>
      <c r="DMT102" s="10"/>
      <c r="DMU102" s="10"/>
      <c r="DMV102" s="10"/>
      <c r="DMW102" s="10"/>
      <c r="DMX102" s="10"/>
      <c r="DMY102" s="10"/>
      <c r="DMZ102" s="10"/>
      <c r="DNA102" s="10"/>
      <c r="DNB102" s="10"/>
      <c r="DNC102" s="10"/>
      <c r="DND102" s="10"/>
      <c r="DNE102" s="10"/>
      <c r="DNF102" s="10"/>
      <c r="DNG102" s="10"/>
      <c r="DNH102" s="10"/>
      <c r="DNI102" s="10"/>
      <c r="DNJ102" s="10"/>
      <c r="DNK102" s="10"/>
      <c r="DNL102" s="10"/>
      <c r="DNM102" s="10"/>
      <c r="DNN102" s="10"/>
      <c r="DNO102" s="10"/>
      <c r="DNP102" s="10"/>
      <c r="DNQ102" s="10"/>
      <c r="DNR102" s="10"/>
      <c r="DNS102" s="10"/>
      <c r="DNT102" s="10"/>
      <c r="DNU102" s="10"/>
      <c r="DNV102" s="10"/>
      <c r="DNW102" s="10"/>
      <c r="DNX102" s="10"/>
      <c r="DNY102" s="10"/>
      <c r="DNZ102" s="10"/>
      <c r="DOA102" s="10"/>
      <c r="DOB102" s="10"/>
      <c r="DOC102" s="10"/>
      <c r="DOD102" s="10"/>
      <c r="DOE102" s="10"/>
      <c r="DOF102" s="10"/>
      <c r="DOG102" s="10"/>
      <c r="DOH102" s="10"/>
      <c r="DOI102" s="10"/>
      <c r="DOJ102" s="10"/>
      <c r="DOK102" s="10"/>
      <c r="DOL102" s="10"/>
      <c r="DOM102" s="10"/>
      <c r="DON102" s="10"/>
      <c r="DOO102" s="10"/>
      <c r="DOP102" s="10"/>
      <c r="DOQ102" s="10"/>
      <c r="DOR102" s="10"/>
      <c r="DOS102" s="10"/>
      <c r="DOT102" s="10"/>
      <c r="DOU102" s="10"/>
      <c r="DOV102" s="10"/>
      <c r="DOW102" s="10"/>
      <c r="DOX102" s="10"/>
      <c r="DOY102" s="10"/>
      <c r="DOZ102" s="10"/>
      <c r="DPA102" s="10"/>
      <c r="DPB102" s="10"/>
      <c r="DPC102" s="10"/>
      <c r="DPD102" s="10"/>
      <c r="DPE102" s="10"/>
      <c r="DPF102" s="10"/>
      <c r="DPG102" s="10"/>
      <c r="DPH102" s="10"/>
      <c r="DPI102" s="10"/>
      <c r="DPJ102" s="10"/>
      <c r="DPK102" s="10"/>
      <c r="DPL102" s="10"/>
      <c r="DPM102" s="10"/>
      <c r="DPN102" s="10"/>
      <c r="DPO102" s="10"/>
      <c r="DPP102" s="10"/>
      <c r="DPQ102" s="10"/>
      <c r="DPR102" s="10"/>
      <c r="DPS102" s="10"/>
      <c r="DPT102" s="10"/>
      <c r="DPU102" s="10"/>
      <c r="DPV102" s="10"/>
      <c r="DPW102" s="10"/>
      <c r="DPX102" s="10"/>
      <c r="DPY102" s="10"/>
      <c r="DPZ102" s="10"/>
      <c r="DQA102" s="10"/>
      <c r="DQB102" s="10"/>
      <c r="DQC102" s="10"/>
      <c r="DQD102" s="10"/>
      <c r="DQE102" s="10"/>
      <c r="DQF102" s="10"/>
      <c r="DQG102" s="10"/>
      <c r="DQH102" s="10"/>
      <c r="DQI102" s="10"/>
      <c r="DQJ102" s="10"/>
      <c r="DQK102" s="10"/>
      <c r="DQL102" s="10"/>
      <c r="DQM102" s="10"/>
      <c r="DQN102" s="10"/>
      <c r="DQO102" s="10"/>
      <c r="DQP102" s="10"/>
      <c r="DQQ102" s="10"/>
      <c r="DQR102" s="10"/>
      <c r="DQS102" s="10"/>
      <c r="DQT102" s="10"/>
      <c r="DQU102" s="10"/>
      <c r="DQV102" s="10"/>
      <c r="DQW102" s="10"/>
      <c r="DQX102" s="10"/>
      <c r="DQY102" s="10"/>
      <c r="DQZ102" s="10"/>
      <c r="DRA102" s="10"/>
      <c r="DRB102" s="10"/>
      <c r="DRC102" s="10"/>
      <c r="DRD102" s="10"/>
      <c r="DRE102" s="10"/>
      <c r="DRF102" s="10"/>
      <c r="DRG102" s="10"/>
      <c r="DRH102" s="10"/>
      <c r="DRI102" s="10"/>
      <c r="DRJ102" s="10"/>
      <c r="DRK102" s="10"/>
      <c r="DRL102" s="10"/>
      <c r="DRM102" s="10"/>
      <c r="DRN102" s="10"/>
      <c r="DRO102" s="10"/>
      <c r="DRP102" s="10"/>
      <c r="DRQ102" s="10"/>
      <c r="DRR102" s="10"/>
      <c r="DRS102" s="10"/>
      <c r="DRT102" s="10"/>
      <c r="DRU102" s="10"/>
      <c r="DRV102" s="10"/>
      <c r="DRW102" s="10"/>
      <c r="DRX102" s="10"/>
      <c r="DRY102" s="10"/>
      <c r="DRZ102" s="10"/>
      <c r="DSA102" s="10"/>
      <c r="DSB102" s="10"/>
      <c r="DSC102" s="10"/>
      <c r="DSD102" s="10"/>
      <c r="DSE102" s="10"/>
      <c r="DSF102" s="10"/>
      <c r="DSG102" s="10"/>
      <c r="DSH102" s="10"/>
      <c r="DSI102" s="10"/>
      <c r="DSJ102" s="10"/>
      <c r="DSK102" s="10"/>
      <c r="DSL102" s="10"/>
      <c r="DSM102" s="10"/>
      <c r="DSN102" s="10"/>
      <c r="DSO102" s="10"/>
      <c r="DSP102" s="10"/>
      <c r="DSQ102" s="10"/>
      <c r="DSR102" s="10"/>
      <c r="DSS102" s="10"/>
      <c r="DST102" s="10"/>
      <c r="DSU102" s="10"/>
      <c r="DSV102" s="10"/>
      <c r="DSW102" s="10"/>
      <c r="DSX102" s="10"/>
      <c r="DSY102" s="10"/>
      <c r="DSZ102" s="10"/>
      <c r="DTA102" s="10"/>
      <c r="DTB102" s="10"/>
      <c r="DTC102" s="10"/>
      <c r="DTD102" s="10"/>
      <c r="DTE102" s="10"/>
      <c r="DTF102" s="10"/>
      <c r="DTG102" s="10"/>
      <c r="DTH102" s="10"/>
      <c r="DTI102" s="10"/>
      <c r="DTJ102" s="10"/>
      <c r="DTK102" s="10"/>
      <c r="DTL102" s="10"/>
      <c r="DTM102" s="10"/>
      <c r="DTN102" s="10"/>
      <c r="DTO102" s="10"/>
      <c r="DTP102" s="10"/>
      <c r="DTQ102" s="10"/>
      <c r="DTR102" s="10"/>
      <c r="DTS102" s="10"/>
      <c r="DTT102" s="10"/>
      <c r="DTU102" s="10"/>
      <c r="DTV102" s="10"/>
      <c r="DTW102" s="10"/>
      <c r="DTX102" s="10"/>
      <c r="DTY102" s="10"/>
      <c r="DTZ102" s="10"/>
      <c r="DUA102" s="10"/>
      <c r="DUB102" s="10"/>
      <c r="DUC102" s="10"/>
      <c r="DUD102" s="10"/>
      <c r="DUE102" s="10"/>
      <c r="DUF102" s="10"/>
      <c r="DUG102" s="10"/>
      <c r="DUH102" s="10"/>
      <c r="DUI102" s="10"/>
      <c r="DUJ102" s="10"/>
      <c r="DUK102" s="10"/>
      <c r="DUL102" s="10"/>
      <c r="DUM102" s="10"/>
      <c r="DUN102" s="10"/>
      <c r="DUO102" s="10"/>
      <c r="DUP102" s="10"/>
      <c r="DUQ102" s="10"/>
      <c r="DUR102" s="10"/>
      <c r="DUS102" s="10"/>
      <c r="DUT102" s="10"/>
      <c r="DUU102" s="10"/>
      <c r="DUV102" s="10"/>
      <c r="DUW102" s="10"/>
      <c r="DUX102" s="10"/>
      <c r="DUY102" s="10"/>
      <c r="DUZ102" s="10"/>
      <c r="DVA102" s="10"/>
      <c r="DVB102" s="10"/>
      <c r="DVC102" s="10"/>
      <c r="DVD102" s="10"/>
      <c r="DVE102" s="10"/>
      <c r="DVF102" s="10"/>
      <c r="DVG102" s="10"/>
      <c r="DVH102" s="10"/>
      <c r="DVI102" s="10"/>
      <c r="DVJ102" s="10"/>
      <c r="DVK102" s="10"/>
      <c r="DVL102" s="10"/>
      <c r="DVM102" s="10"/>
      <c r="DVN102" s="10"/>
      <c r="DVO102" s="10"/>
      <c r="DVP102" s="10"/>
      <c r="DVQ102" s="10"/>
      <c r="DVR102" s="10"/>
      <c r="DVS102" s="10"/>
      <c r="DVT102" s="10"/>
      <c r="DVU102" s="10"/>
      <c r="DVV102" s="10"/>
      <c r="DVW102" s="10"/>
      <c r="DVX102" s="10"/>
      <c r="DVY102" s="10"/>
      <c r="DVZ102" s="10"/>
      <c r="DWA102" s="10"/>
      <c r="DWB102" s="10"/>
      <c r="DWC102" s="10"/>
      <c r="DWD102" s="10"/>
      <c r="DWE102" s="10"/>
      <c r="DWF102" s="10"/>
      <c r="DWG102" s="10"/>
      <c r="DWH102" s="10"/>
      <c r="DWI102" s="10"/>
      <c r="DWJ102" s="10"/>
      <c r="DWK102" s="10"/>
      <c r="DWL102" s="10"/>
      <c r="DWM102" s="10"/>
      <c r="DWN102" s="10"/>
      <c r="DWO102" s="10"/>
      <c r="DWP102" s="10"/>
      <c r="DWQ102" s="10"/>
      <c r="DWR102" s="10"/>
      <c r="DWS102" s="10"/>
      <c r="DWT102" s="10"/>
      <c r="DWU102" s="10"/>
      <c r="DWV102" s="10"/>
      <c r="DWW102" s="10"/>
      <c r="DWX102" s="10"/>
      <c r="DWY102" s="10"/>
      <c r="DWZ102" s="10"/>
      <c r="DXA102" s="10"/>
      <c r="DXB102" s="10"/>
      <c r="DXC102" s="10"/>
      <c r="DXD102" s="10"/>
      <c r="DXE102" s="10"/>
      <c r="DXF102" s="10"/>
      <c r="DXG102" s="10"/>
      <c r="DXH102" s="10"/>
      <c r="DXI102" s="10"/>
      <c r="DXJ102" s="10"/>
      <c r="DXK102" s="10"/>
      <c r="DXL102" s="10"/>
      <c r="DXM102" s="10"/>
      <c r="DXN102" s="10"/>
      <c r="DXO102" s="10"/>
      <c r="DXP102" s="10"/>
      <c r="DXQ102" s="10"/>
      <c r="DXR102" s="10"/>
      <c r="DXS102" s="10"/>
      <c r="DXT102" s="10"/>
      <c r="DXU102" s="10"/>
      <c r="DXV102" s="10"/>
      <c r="DXW102" s="10"/>
      <c r="DXX102" s="10"/>
      <c r="DXY102" s="10"/>
      <c r="DXZ102" s="10"/>
      <c r="DYA102" s="10"/>
      <c r="DYB102" s="10"/>
      <c r="DYC102" s="10"/>
      <c r="DYD102" s="10"/>
      <c r="DYE102" s="10"/>
      <c r="DYF102" s="10"/>
      <c r="DYG102" s="10"/>
      <c r="DYH102" s="10"/>
      <c r="DYI102" s="10"/>
      <c r="DYJ102" s="10"/>
      <c r="DYK102" s="10"/>
      <c r="DYL102" s="10"/>
      <c r="DYM102" s="10"/>
      <c r="DYN102" s="10"/>
      <c r="DYO102" s="10"/>
      <c r="DYP102" s="10"/>
      <c r="DYQ102" s="10"/>
      <c r="DYR102" s="10"/>
      <c r="DYS102" s="10"/>
      <c r="DYT102" s="10"/>
      <c r="DYU102" s="10"/>
      <c r="DYV102" s="10"/>
      <c r="DYW102" s="10"/>
      <c r="DYX102" s="10"/>
      <c r="DYY102" s="10"/>
      <c r="DYZ102" s="10"/>
      <c r="DZA102" s="10"/>
      <c r="DZB102" s="10"/>
      <c r="DZC102" s="10"/>
      <c r="DZD102" s="10"/>
      <c r="DZE102" s="10"/>
      <c r="DZF102" s="10"/>
      <c r="DZG102" s="10"/>
      <c r="DZH102" s="10"/>
      <c r="DZI102" s="10"/>
      <c r="DZJ102" s="10"/>
      <c r="DZK102" s="10"/>
      <c r="DZL102" s="10"/>
      <c r="DZM102" s="10"/>
      <c r="DZN102" s="10"/>
      <c r="DZO102" s="10"/>
      <c r="DZP102" s="10"/>
      <c r="DZQ102" s="10"/>
      <c r="DZR102" s="10"/>
      <c r="DZS102" s="10"/>
      <c r="DZT102" s="10"/>
      <c r="DZU102" s="10"/>
      <c r="DZV102" s="10"/>
      <c r="DZW102" s="10"/>
      <c r="DZX102" s="10"/>
      <c r="DZY102" s="10"/>
      <c r="DZZ102" s="10"/>
      <c r="EAA102" s="10"/>
      <c r="EAB102" s="10"/>
      <c r="EAC102" s="10"/>
      <c r="EAD102" s="10"/>
      <c r="EAE102" s="10"/>
      <c r="EAF102" s="10"/>
      <c r="EAG102" s="10"/>
    </row>
    <row r="103" spans="1:3413" ht="20.100000000000001" customHeight="1" x14ac:dyDescent="0.25">
      <c r="A103" s="536"/>
      <c r="B103" s="170" t="s">
        <v>8</v>
      </c>
      <c r="C103" s="128" t="s">
        <v>132</v>
      </c>
      <c r="D103" s="172">
        <v>1367</v>
      </c>
      <c r="E103" s="173">
        <v>1156</v>
      </c>
      <c r="F103" s="173">
        <v>1276</v>
      </c>
      <c r="G103" s="173">
        <v>1220</v>
      </c>
      <c r="H103" s="173">
        <v>1280</v>
      </c>
      <c r="I103" s="173">
        <v>1226</v>
      </c>
      <c r="J103" s="173">
        <v>1283</v>
      </c>
      <c r="K103" s="173">
        <v>1145</v>
      </c>
      <c r="L103" s="173">
        <v>1363</v>
      </c>
      <c r="M103" s="173">
        <v>1416</v>
      </c>
      <c r="N103" s="173">
        <v>1345</v>
      </c>
      <c r="O103" s="173">
        <v>1457</v>
      </c>
      <c r="P103" s="174">
        <f t="shared" ref="P103:P111" si="52">SUM(D103:O103)</f>
        <v>15534</v>
      </c>
      <c r="Q103" s="173">
        <v>1212</v>
      </c>
      <c r="R103" s="173">
        <v>1148</v>
      </c>
      <c r="S103" s="173">
        <v>1481</v>
      </c>
      <c r="T103" s="173">
        <v>1396</v>
      </c>
      <c r="U103" s="173">
        <v>1409</v>
      </c>
      <c r="V103" s="173">
        <v>1370</v>
      </c>
      <c r="W103" s="173">
        <v>1474</v>
      </c>
      <c r="X103" s="173">
        <v>1524</v>
      </c>
      <c r="Y103" s="173">
        <v>1521</v>
      </c>
      <c r="Z103" s="173">
        <v>1548</v>
      </c>
      <c r="AA103" s="173">
        <v>1481</v>
      </c>
      <c r="AB103" s="173">
        <v>1582</v>
      </c>
      <c r="AC103" s="174">
        <f t="shared" ref="AC103:AC111" si="53">SUM(Q103:AB103)</f>
        <v>17146</v>
      </c>
      <c r="AD103" s="173">
        <v>1458</v>
      </c>
      <c r="AE103" s="173">
        <v>1514</v>
      </c>
      <c r="AF103" s="173">
        <v>1632</v>
      </c>
      <c r="AG103" s="173">
        <v>1386</v>
      </c>
      <c r="AH103" s="173">
        <v>1590</v>
      </c>
      <c r="AI103" s="173">
        <v>1450</v>
      </c>
      <c r="AJ103" s="173">
        <v>1208</v>
      </c>
      <c r="AK103" s="173">
        <v>1265</v>
      </c>
      <c r="AL103" s="173">
        <v>1187</v>
      </c>
      <c r="AM103" s="247">
        <v>1127</v>
      </c>
      <c r="AN103" s="247">
        <v>1134</v>
      </c>
      <c r="AO103" s="247">
        <v>1255</v>
      </c>
      <c r="AP103" s="137">
        <v>1038</v>
      </c>
      <c r="AQ103" s="98">
        <v>875</v>
      </c>
      <c r="AR103" s="98">
        <v>1014</v>
      </c>
      <c r="AS103" s="98">
        <v>836</v>
      </c>
      <c r="AT103" s="98">
        <v>1009</v>
      </c>
      <c r="AU103" s="98">
        <v>892</v>
      </c>
      <c r="AV103" s="98">
        <v>1003</v>
      </c>
      <c r="AW103" s="98">
        <v>983</v>
      </c>
      <c r="AX103" s="98">
        <v>888</v>
      </c>
      <c r="AY103" s="98">
        <v>1055</v>
      </c>
      <c r="AZ103" s="98">
        <v>897</v>
      </c>
      <c r="BA103" s="98">
        <v>836</v>
      </c>
      <c r="BB103" s="137">
        <v>743</v>
      </c>
      <c r="BC103" s="98">
        <v>786</v>
      </c>
      <c r="BD103" s="98">
        <v>850</v>
      </c>
      <c r="BE103" s="98">
        <v>934</v>
      </c>
      <c r="BF103" s="98">
        <v>1037</v>
      </c>
      <c r="BG103" s="98">
        <v>931</v>
      </c>
      <c r="BH103" s="98">
        <v>1055</v>
      </c>
      <c r="BI103" s="98">
        <v>870</v>
      </c>
      <c r="BJ103" s="98">
        <v>812</v>
      </c>
      <c r="BK103" s="98">
        <v>836</v>
      </c>
      <c r="BL103" s="98">
        <v>841</v>
      </c>
      <c r="BM103" s="98">
        <v>949</v>
      </c>
      <c r="BN103" s="433">
        <f t="shared" ref="BN103:BN137" si="54">SUM(BB103:BM103)</f>
        <v>10644</v>
      </c>
      <c r="BO103" s="34">
        <v>891</v>
      </c>
      <c r="BP103" s="34">
        <v>827</v>
      </c>
      <c r="BQ103" s="34">
        <v>852</v>
      </c>
      <c r="BR103" s="34">
        <v>996</v>
      </c>
      <c r="BS103" s="34">
        <v>965</v>
      </c>
      <c r="BT103" s="34">
        <v>978</v>
      </c>
      <c r="BU103" s="34">
        <v>1113</v>
      </c>
      <c r="BV103" s="34">
        <v>927</v>
      </c>
      <c r="BW103" s="34">
        <v>239</v>
      </c>
      <c r="BX103" s="34">
        <v>22</v>
      </c>
      <c r="BY103" s="34">
        <v>8</v>
      </c>
      <c r="BZ103" s="34">
        <v>13</v>
      </c>
      <c r="CA103" s="472">
        <f t="shared" si="30"/>
        <v>7831</v>
      </c>
      <c r="CB103" s="137">
        <v>15</v>
      </c>
      <c r="CC103" s="98">
        <v>14</v>
      </c>
      <c r="CD103" s="98">
        <v>26</v>
      </c>
      <c r="CE103" s="98">
        <v>22</v>
      </c>
      <c r="CF103" s="98">
        <v>23</v>
      </c>
      <c r="CG103" s="98">
        <v>17</v>
      </c>
      <c r="CH103" s="98">
        <v>14</v>
      </c>
      <c r="CI103" s="98">
        <v>6</v>
      </c>
      <c r="CJ103" s="98">
        <v>3</v>
      </c>
      <c r="CK103" s="98">
        <v>7</v>
      </c>
      <c r="CL103" s="98">
        <v>17</v>
      </c>
      <c r="CM103" s="241">
        <v>30</v>
      </c>
      <c r="CN103" s="433">
        <f>SUM(CB103:CM103)</f>
        <v>194</v>
      </c>
      <c r="CO103" s="98">
        <v>25</v>
      </c>
      <c r="CP103" s="98">
        <v>23</v>
      </c>
      <c r="CQ103" s="98">
        <v>48</v>
      </c>
      <c r="CR103" s="98">
        <v>30</v>
      </c>
      <c r="CS103" s="98">
        <v>41</v>
      </c>
      <c r="CT103" s="98">
        <v>26</v>
      </c>
      <c r="CU103" s="98">
        <v>37</v>
      </c>
      <c r="CV103" s="98">
        <v>40</v>
      </c>
      <c r="CW103" s="98">
        <v>59</v>
      </c>
      <c r="CX103" s="98">
        <v>70</v>
      </c>
      <c r="CY103" s="98">
        <v>51</v>
      </c>
      <c r="CZ103" s="98">
        <v>40</v>
      </c>
      <c r="DA103" s="472">
        <f t="shared" si="28"/>
        <v>490</v>
      </c>
      <c r="DB103" s="137">
        <v>19</v>
      </c>
      <c r="DC103" s="98">
        <v>57</v>
      </c>
      <c r="DD103" s="98">
        <v>43</v>
      </c>
      <c r="DE103" s="568">
        <f t="shared" si="35"/>
        <v>55</v>
      </c>
      <c r="DF103" s="485">
        <f t="shared" si="36"/>
        <v>96</v>
      </c>
      <c r="DG103" s="474">
        <f t="shared" si="37"/>
        <v>119</v>
      </c>
      <c r="DH103" s="362">
        <f t="shared" si="14"/>
        <v>23.958333333333325</v>
      </c>
      <c r="DN103" s="231"/>
      <c r="DO103" s="231"/>
      <c r="DP103" s="231"/>
      <c r="DQ103" s="231"/>
      <c r="DR103" s="231"/>
      <c r="DS103" s="231"/>
      <c r="DT103" s="231"/>
      <c r="DU103" s="231"/>
      <c r="DV103" s="231"/>
      <c r="DW103" s="231"/>
      <c r="DX103" s="231"/>
      <c r="DY103" s="231"/>
      <c r="DZ103" s="231"/>
      <c r="EA103" s="231"/>
      <c r="EB103" s="231"/>
      <c r="EC103" s="231"/>
      <c r="ED103" s="231"/>
      <c r="EE103" s="231"/>
    </row>
    <row r="104" spans="1:3413" ht="20.100000000000001" customHeight="1" x14ac:dyDescent="0.25">
      <c r="A104" s="536"/>
      <c r="B104" s="170" t="s">
        <v>9</v>
      </c>
      <c r="C104" s="171" t="s">
        <v>10</v>
      </c>
      <c r="D104" s="175">
        <v>70</v>
      </c>
      <c r="E104" s="176">
        <v>64</v>
      </c>
      <c r="F104" s="176">
        <v>88</v>
      </c>
      <c r="G104" s="176">
        <v>68</v>
      </c>
      <c r="H104" s="176">
        <v>60</v>
      </c>
      <c r="I104" s="176">
        <v>63</v>
      </c>
      <c r="J104" s="176">
        <v>57</v>
      </c>
      <c r="K104" s="176">
        <v>41</v>
      </c>
      <c r="L104" s="176">
        <v>42</v>
      </c>
      <c r="M104" s="176">
        <v>48</v>
      </c>
      <c r="N104" s="176">
        <v>55</v>
      </c>
      <c r="O104" s="176">
        <v>48</v>
      </c>
      <c r="P104" s="168">
        <f t="shared" si="52"/>
        <v>704</v>
      </c>
      <c r="Q104" s="177">
        <v>37</v>
      </c>
      <c r="R104" s="177">
        <v>36</v>
      </c>
      <c r="S104" s="177">
        <v>50</v>
      </c>
      <c r="T104" s="177">
        <v>57</v>
      </c>
      <c r="U104" s="177">
        <v>52</v>
      </c>
      <c r="V104" s="177">
        <v>65</v>
      </c>
      <c r="W104" s="177">
        <v>53</v>
      </c>
      <c r="X104" s="177">
        <v>59</v>
      </c>
      <c r="Y104" s="177">
        <v>65</v>
      </c>
      <c r="Z104" s="177">
        <v>61</v>
      </c>
      <c r="AA104" s="178">
        <v>68</v>
      </c>
      <c r="AB104" s="178">
        <v>68</v>
      </c>
      <c r="AC104" s="168">
        <f t="shared" si="53"/>
        <v>671</v>
      </c>
      <c r="AD104" s="178">
        <v>69</v>
      </c>
      <c r="AE104" s="178">
        <v>72</v>
      </c>
      <c r="AF104" s="178">
        <v>85</v>
      </c>
      <c r="AG104" s="178">
        <v>84</v>
      </c>
      <c r="AH104" s="178">
        <v>92</v>
      </c>
      <c r="AI104" s="178">
        <v>92</v>
      </c>
      <c r="AJ104" s="178">
        <v>86</v>
      </c>
      <c r="AK104" s="178">
        <v>97</v>
      </c>
      <c r="AL104" s="178">
        <v>79</v>
      </c>
      <c r="AM104" s="240">
        <v>81</v>
      </c>
      <c r="AN104" s="240">
        <v>92</v>
      </c>
      <c r="AO104" s="240">
        <v>82</v>
      </c>
      <c r="AP104" s="137">
        <v>79</v>
      </c>
      <c r="AQ104" s="98">
        <v>81</v>
      </c>
      <c r="AR104" s="98">
        <v>69</v>
      </c>
      <c r="AS104" s="98">
        <v>82</v>
      </c>
      <c r="AT104" s="98">
        <v>95</v>
      </c>
      <c r="AU104" s="98">
        <v>67</v>
      </c>
      <c r="AV104" s="98">
        <v>90</v>
      </c>
      <c r="AW104" s="98">
        <v>101</v>
      </c>
      <c r="AX104" s="98">
        <v>86</v>
      </c>
      <c r="AY104" s="98">
        <v>108</v>
      </c>
      <c r="AZ104" s="98">
        <v>86</v>
      </c>
      <c r="BA104" s="98">
        <v>83</v>
      </c>
      <c r="BB104" s="137">
        <v>85</v>
      </c>
      <c r="BC104" s="98">
        <v>68</v>
      </c>
      <c r="BD104" s="98">
        <v>73</v>
      </c>
      <c r="BE104" s="98">
        <v>85</v>
      </c>
      <c r="BF104" s="98">
        <v>89</v>
      </c>
      <c r="BG104" s="98">
        <v>97</v>
      </c>
      <c r="BH104" s="98">
        <v>87</v>
      </c>
      <c r="BI104" s="98">
        <v>106</v>
      </c>
      <c r="BJ104" s="98">
        <v>111</v>
      </c>
      <c r="BK104" s="98">
        <v>117</v>
      </c>
      <c r="BL104" s="98">
        <v>101</v>
      </c>
      <c r="BM104" s="98">
        <v>87</v>
      </c>
      <c r="BN104" s="433">
        <f t="shared" si="54"/>
        <v>1106</v>
      </c>
      <c r="BO104" s="98">
        <v>104</v>
      </c>
      <c r="BP104" s="98">
        <v>93</v>
      </c>
      <c r="BQ104" s="98">
        <v>82</v>
      </c>
      <c r="BR104" s="98">
        <v>95</v>
      </c>
      <c r="BS104" s="98">
        <v>94</v>
      </c>
      <c r="BT104" s="98">
        <v>91</v>
      </c>
      <c r="BU104" s="98">
        <v>92</v>
      </c>
      <c r="BV104" s="98">
        <v>95</v>
      </c>
      <c r="BW104" s="98">
        <v>93</v>
      </c>
      <c r="BX104" s="98">
        <v>100</v>
      </c>
      <c r="BY104" s="98">
        <v>81</v>
      </c>
      <c r="BZ104" s="98">
        <v>91</v>
      </c>
      <c r="CA104" s="472">
        <f t="shared" si="30"/>
        <v>1111</v>
      </c>
      <c r="CB104" s="137">
        <v>80</v>
      </c>
      <c r="CC104" s="98">
        <v>85</v>
      </c>
      <c r="CD104" s="98">
        <v>105</v>
      </c>
      <c r="CE104" s="98">
        <v>103</v>
      </c>
      <c r="CF104" s="98">
        <v>94</v>
      </c>
      <c r="CG104" s="98">
        <v>103</v>
      </c>
      <c r="CH104" s="98">
        <v>92</v>
      </c>
      <c r="CI104" s="98">
        <v>96</v>
      </c>
      <c r="CJ104" s="98">
        <v>111</v>
      </c>
      <c r="CK104" s="98">
        <v>108</v>
      </c>
      <c r="CL104" s="98">
        <v>95</v>
      </c>
      <c r="CM104" s="241">
        <v>106</v>
      </c>
      <c r="CN104" s="433">
        <f t="shared" ref="CN104:CN145" si="55">SUM(CB104:CM104)</f>
        <v>1178</v>
      </c>
      <c r="CO104" s="98">
        <v>79</v>
      </c>
      <c r="CP104" s="98">
        <v>88</v>
      </c>
      <c r="CQ104" s="98">
        <v>113</v>
      </c>
      <c r="CR104" s="98">
        <v>98</v>
      </c>
      <c r="CS104" s="98">
        <v>96</v>
      </c>
      <c r="CT104" s="98">
        <v>91</v>
      </c>
      <c r="CU104" s="98">
        <v>92</v>
      </c>
      <c r="CV104" s="98">
        <v>114</v>
      </c>
      <c r="CW104" s="98">
        <v>98</v>
      </c>
      <c r="CX104" s="98">
        <v>95</v>
      </c>
      <c r="CY104" s="98">
        <v>94</v>
      </c>
      <c r="CZ104" s="98">
        <v>93</v>
      </c>
      <c r="DA104" s="472">
        <f t="shared" si="28"/>
        <v>1151</v>
      </c>
      <c r="DB104" s="137">
        <v>110</v>
      </c>
      <c r="DC104" s="98">
        <v>86</v>
      </c>
      <c r="DD104" s="98">
        <v>123</v>
      </c>
      <c r="DE104" s="568">
        <f t="shared" si="35"/>
        <v>270</v>
      </c>
      <c r="DF104" s="485">
        <f t="shared" si="36"/>
        <v>280</v>
      </c>
      <c r="DG104" s="474">
        <f t="shared" si="37"/>
        <v>319</v>
      </c>
      <c r="DH104" s="363">
        <f t="shared" si="14"/>
        <v>13.928571428571423</v>
      </c>
      <c r="DN104" s="231"/>
      <c r="DO104" s="231"/>
      <c r="DP104" s="231"/>
      <c r="DQ104" s="231"/>
      <c r="DR104" s="231"/>
      <c r="DS104" s="231"/>
      <c r="DT104" s="231"/>
      <c r="DU104" s="231"/>
      <c r="DV104" s="231"/>
      <c r="DW104" s="231"/>
      <c r="DX104" s="231"/>
      <c r="DY104" s="231"/>
      <c r="DZ104" s="231"/>
      <c r="EA104" s="231"/>
      <c r="EB104" s="231"/>
      <c r="EC104" s="231"/>
      <c r="ED104" s="231"/>
      <c r="EE104" s="231"/>
    </row>
    <row r="105" spans="1:3413" ht="20.100000000000001" customHeight="1" x14ac:dyDescent="0.25">
      <c r="A105" s="536"/>
      <c r="B105" s="170" t="s">
        <v>11</v>
      </c>
      <c r="C105" s="171" t="s">
        <v>12</v>
      </c>
      <c r="D105" s="175">
        <v>84</v>
      </c>
      <c r="E105" s="176">
        <v>72</v>
      </c>
      <c r="F105" s="176">
        <v>92</v>
      </c>
      <c r="G105" s="176">
        <v>71</v>
      </c>
      <c r="H105" s="176">
        <v>74</v>
      </c>
      <c r="I105" s="176">
        <v>69</v>
      </c>
      <c r="J105" s="176">
        <v>74</v>
      </c>
      <c r="K105" s="176">
        <v>40</v>
      </c>
      <c r="L105" s="176">
        <v>45</v>
      </c>
      <c r="M105" s="176">
        <v>41</v>
      </c>
      <c r="N105" s="176">
        <v>52</v>
      </c>
      <c r="O105" s="176">
        <v>53</v>
      </c>
      <c r="P105" s="168">
        <f t="shared" si="52"/>
        <v>767</v>
      </c>
      <c r="Q105" s="177">
        <v>29</v>
      </c>
      <c r="R105" s="177">
        <v>30</v>
      </c>
      <c r="S105" s="177">
        <v>48</v>
      </c>
      <c r="T105" s="177">
        <v>54</v>
      </c>
      <c r="U105" s="177">
        <v>50</v>
      </c>
      <c r="V105" s="177">
        <v>51</v>
      </c>
      <c r="W105" s="177">
        <v>54</v>
      </c>
      <c r="X105" s="177">
        <v>60</v>
      </c>
      <c r="Y105" s="177">
        <v>64</v>
      </c>
      <c r="Z105" s="177">
        <v>73</v>
      </c>
      <c r="AA105" s="178">
        <v>76</v>
      </c>
      <c r="AB105" s="178">
        <v>71</v>
      </c>
      <c r="AC105" s="168">
        <f t="shared" si="53"/>
        <v>660</v>
      </c>
      <c r="AD105" s="178">
        <v>62</v>
      </c>
      <c r="AE105" s="178">
        <v>64</v>
      </c>
      <c r="AF105" s="178">
        <v>90</v>
      </c>
      <c r="AG105" s="178">
        <v>89</v>
      </c>
      <c r="AH105" s="178">
        <v>90</v>
      </c>
      <c r="AI105" s="178">
        <v>83</v>
      </c>
      <c r="AJ105" s="178">
        <v>87</v>
      </c>
      <c r="AK105" s="178">
        <v>80</v>
      </c>
      <c r="AL105" s="178">
        <v>77</v>
      </c>
      <c r="AM105" s="240">
        <v>88</v>
      </c>
      <c r="AN105" s="240">
        <v>76</v>
      </c>
      <c r="AO105" s="240">
        <v>94</v>
      </c>
      <c r="AP105" s="137">
        <v>84</v>
      </c>
      <c r="AQ105" s="98">
        <v>78</v>
      </c>
      <c r="AR105" s="98">
        <v>106</v>
      </c>
      <c r="AS105" s="98">
        <v>67</v>
      </c>
      <c r="AT105" s="98">
        <v>102</v>
      </c>
      <c r="AU105" s="98">
        <v>102</v>
      </c>
      <c r="AV105" s="98">
        <v>90</v>
      </c>
      <c r="AW105" s="98">
        <v>109</v>
      </c>
      <c r="AX105" s="98">
        <v>80</v>
      </c>
      <c r="AY105" s="98">
        <v>94</v>
      </c>
      <c r="AZ105" s="98">
        <v>88</v>
      </c>
      <c r="BA105" s="98">
        <v>92</v>
      </c>
      <c r="BB105" s="137">
        <v>81</v>
      </c>
      <c r="BC105" s="98">
        <v>68</v>
      </c>
      <c r="BD105" s="98">
        <v>94</v>
      </c>
      <c r="BE105" s="98">
        <v>117</v>
      </c>
      <c r="BF105" s="98">
        <v>93</v>
      </c>
      <c r="BG105" s="98">
        <v>96</v>
      </c>
      <c r="BH105" s="98">
        <v>119</v>
      </c>
      <c r="BI105" s="98">
        <v>110</v>
      </c>
      <c r="BJ105" s="98">
        <v>106</v>
      </c>
      <c r="BK105" s="98">
        <v>112</v>
      </c>
      <c r="BL105" s="98">
        <v>90</v>
      </c>
      <c r="BM105" s="98">
        <v>96</v>
      </c>
      <c r="BN105" s="433">
        <f t="shared" si="54"/>
        <v>1182</v>
      </c>
      <c r="BO105" s="98">
        <v>102</v>
      </c>
      <c r="BP105" s="98">
        <v>93</v>
      </c>
      <c r="BQ105" s="98">
        <v>91</v>
      </c>
      <c r="BR105" s="98">
        <v>104</v>
      </c>
      <c r="BS105" s="98">
        <v>103</v>
      </c>
      <c r="BT105" s="98">
        <v>82</v>
      </c>
      <c r="BU105" s="98">
        <v>115</v>
      </c>
      <c r="BV105" s="98">
        <v>98</v>
      </c>
      <c r="BW105" s="98">
        <v>111</v>
      </c>
      <c r="BX105" s="98">
        <v>107</v>
      </c>
      <c r="BY105" s="98">
        <v>98</v>
      </c>
      <c r="BZ105" s="98">
        <v>109</v>
      </c>
      <c r="CA105" s="472">
        <f t="shared" si="30"/>
        <v>1213</v>
      </c>
      <c r="CB105" s="137">
        <v>103</v>
      </c>
      <c r="CC105" s="98">
        <v>88</v>
      </c>
      <c r="CD105" s="98">
        <v>112</v>
      </c>
      <c r="CE105" s="98">
        <v>109</v>
      </c>
      <c r="CF105" s="98">
        <v>105</v>
      </c>
      <c r="CG105" s="98">
        <v>118</v>
      </c>
      <c r="CH105" s="98">
        <v>123</v>
      </c>
      <c r="CI105" s="98">
        <v>114</v>
      </c>
      <c r="CJ105" s="98">
        <v>110</v>
      </c>
      <c r="CK105" s="98">
        <v>150</v>
      </c>
      <c r="CL105" s="98">
        <v>124</v>
      </c>
      <c r="CM105" s="241">
        <v>103</v>
      </c>
      <c r="CN105" s="433">
        <f t="shared" si="55"/>
        <v>1359</v>
      </c>
      <c r="CO105" s="98">
        <v>116</v>
      </c>
      <c r="CP105" s="98">
        <v>96</v>
      </c>
      <c r="CQ105" s="98">
        <v>115</v>
      </c>
      <c r="CR105" s="98">
        <v>116</v>
      </c>
      <c r="CS105" s="98">
        <v>100</v>
      </c>
      <c r="CT105" s="98">
        <v>62</v>
      </c>
      <c r="CU105" s="98">
        <v>26</v>
      </c>
      <c r="CV105" s="98">
        <v>116</v>
      </c>
      <c r="CW105" s="98">
        <v>138</v>
      </c>
      <c r="CX105" s="98">
        <v>126</v>
      </c>
      <c r="CY105" s="98">
        <v>110</v>
      </c>
      <c r="CZ105" s="98">
        <v>134</v>
      </c>
      <c r="DA105" s="472">
        <f t="shared" si="28"/>
        <v>1255</v>
      </c>
      <c r="DB105" s="137">
        <v>122</v>
      </c>
      <c r="DC105" s="98">
        <v>101</v>
      </c>
      <c r="DD105" s="98">
        <v>145</v>
      </c>
      <c r="DE105" s="568">
        <f t="shared" si="35"/>
        <v>303</v>
      </c>
      <c r="DF105" s="485">
        <f t="shared" si="36"/>
        <v>327</v>
      </c>
      <c r="DG105" s="474">
        <f t="shared" si="37"/>
        <v>368</v>
      </c>
      <c r="DH105" s="363">
        <f t="shared" si="14"/>
        <v>12.538226299694188</v>
      </c>
      <c r="DN105" s="231"/>
      <c r="DO105" s="231"/>
      <c r="DP105" s="231"/>
      <c r="DQ105" s="231"/>
      <c r="DR105" s="231"/>
      <c r="DS105" s="231"/>
      <c r="DT105" s="231"/>
      <c r="DU105" s="231"/>
      <c r="DV105" s="231"/>
      <c r="DW105" s="231"/>
      <c r="DX105" s="231"/>
      <c r="DY105" s="231"/>
      <c r="DZ105" s="231"/>
      <c r="EA105" s="231"/>
      <c r="EB105" s="231"/>
      <c r="EC105" s="231"/>
      <c r="ED105" s="231"/>
      <c r="EE105" s="231"/>
    </row>
    <row r="106" spans="1:3413" ht="20.100000000000001" customHeight="1" x14ac:dyDescent="0.25">
      <c r="A106" s="536"/>
      <c r="B106" s="170" t="s">
        <v>13</v>
      </c>
      <c r="C106" s="129" t="s">
        <v>134</v>
      </c>
      <c r="D106" s="175">
        <v>261</v>
      </c>
      <c r="E106" s="176">
        <v>193</v>
      </c>
      <c r="F106" s="176">
        <v>244</v>
      </c>
      <c r="G106" s="176">
        <v>255</v>
      </c>
      <c r="H106" s="176">
        <v>211</v>
      </c>
      <c r="I106" s="176">
        <v>238</v>
      </c>
      <c r="J106" s="176">
        <v>319</v>
      </c>
      <c r="K106" s="176">
        <v>265</v>
      </c>
      <c r="L106" s="176">
        <v>282</v>
      </c>
      <c r="M106" s="176">
        <v>287</v>
      </c>
      <c r="N106" s="176">
        <v>306</v>
      </c>
      <c r="O106" s="176">
        <v>291</v>
      </c>
      <c r="P106" s="168">
        <f t="shared" si="52"/>
        <v>3152</v>
      </c>
      <c r="Q106" s="177">
        <v>305</v>
      </c>
      <c r="R106" s="177">
        <v>236</v>
      </c>
      <c r="S106" s="177">
        <v>279</v>
      </c>
      <c r="T106" s="177">
        <v>297</v>
      </c>
      <c r="U106" s="177">
        <v>253</v>
      </c>
      <c r="V106" s="177">
        <v>273</v>
      </c>
      <c r="W106" s="177">
        <v>286</v>
      </c>
      <c r="X106" s="177">
        <v>327</v>
      </c>
      <c r="Y106" s="177">
        <v>276</v>
      </c>
      <c r="Z106" s="177">
        <v>258</v>
      </c>
      <c r="AA106" s="178">
        <v>293</v>
      </c>
      <c r="AB106" s="178">
        <v>315</v>
      </c>
      <c r="AC106" s="168">
        <f t="shared" si="53"/>
        <v>3398</v>
      </c>
      <c r="AD106" s="178">
        <v>343</v>
      </c>
      <c r="AE106" s="178">
        <v>117</v>
      </c>
      <c r="AF106" s="178">
        <v>140</v>
      </c>
      <c r="AG106" s="178">
        <v>120</v>
      </c>
      <c r="AH106" s="178">
        <v>115</v>
      </c>
      <c r="AI106" s="249">
        <v>106</v>
      </c>
      <c r="AJ106" s="249">
        <v>115</v>
      </c>
      <c r="AK106" s="249">
        <v>118</v>
      </c>
      <c r="AL106" s="249">
        <v>120</v>
      </c>
      <c r="AM106" s="240">
        <v>110</v>
      </c>
      <c r="AN106" s="240">
        <v>110</v>
      </c>
      <c r="AO106" s="240">
        <v>106</v>
      </c>
      <c r="AP106" s="137">
        <v>116</v>
      </c>
      <c r="AQ106" s="98">
        <v>103</v>
      </c>
      <c r="AR106" s="98">
        <v>116</v>
      </c>
      <c r="AS106" s="98">
        <v>103</v>
      </c>
      <c r="AT106" s="98">
        <v>124</v>
      </c>
      <c r="AU106" s="98">
        <v>99</v>
      </c>
      <c r="AV106" s="98">
        <v>115</v>
      </c>
      <c r="AW106" s="98">
        <v>120</v>
      </c>
      <c r="AX106" s="98">
        <v>108</v>
      </c>
      <c r="AY106" s="98">
        <v>127</v>
      </c>
      <c r="AZ106" s="98">
        <v>103</v>
      </c>
      <c r="BA106" s="98">
        <v>102</v>
      </c>
      <c r="BB106" s="137">
        <v>114</v>
      </c>
      <c r="BC106" s="98">
        <v>24</v>
      </c>
      <c r="BD106" s="98">
        <v>20</v>
      </c>
      <c r="BE106" s="98">
        <v>22</v>
      </c>
      <c r="BF106" s="98">
        <v>21</v>
      </c>
      <c r="BG106" s="98">
        <v>19</v>
      </c>
      <c r="BH106" s="98">
        <v>22</v>
      </c>
      <c r="BI106" s="98">
        <v>19</v>
      </c>
      <c r="BJ106" s="98">
        <v>21</v>
      </c>
      <c r="BK106" s="98">
        <v>23</v>
      </c>
      <c r="BL106" s="98">
        <v>21</v>
      </c>
      <c r="BM106" s="98">
        <v>22</v>
      </c>
      <c r="BN106" s="433">
        <f t="shared" si="54"/>
        <v>348</v>
      </c>
      <c r="BO106" s="98">
        <v>21</v>
      </c>
      <c r="BP106" s="98">
        <v>20</v>
      </c>
      <c r="BQ106" s="98">
        <v>19</v>
      </c>
      <c r="BR106" s="98">
        <v>21</v>
      </c>
      <c r="BS106" s="98">
        <v>19</v>
      </c>
      <c r="BT106" s="98">
        <v>20</v>
      </c>
      <c r="BU106" s="98">
        <v>22</v>
      </c>
      <c r="BV106" s="98">
        <v>20</v>
      </c>
      <c r="BW106" s="98">
        <v>22</v>
      </c>
      <c r="BX106" s="98">
        <v>22</v>
      </c>
      <c r="BY106" s="98">
        <v>19</v>
      </c>
      <c r="BZ106" s="98">
        <v>22</v>
      </c>
      <c r="CA106" s="472">
        <f t="shared" si="30"/>
        <v>247</v>
      </c>
      <c r="CB106" s="137">
        <v>19</v>
      </c>
      <c r="CC106" s="98">
        <v>18</v>
      </c>
      <c r="CD106" s="98">
        <v>22</v>
      </c>
      <c r="CE106" s="98">
        <v>21</v>
      </c>
      <c r="CF106" s="98">
        <v>20</v>
      </c>
      <c r="CG106" s="98">
        <v>21</v>
      </c>
      <c r="CH106" s="98">
        <v>21</v>
      </c>
      <c r="CI106" s="98">
        <v>20</v>
      </c>
      <c r="CJ106" s="98">
        <v>22</v>
      </c>
      <c r="CK106" s="98">
        <v>22</v>
      </c>
      <c r="CL106" s="98">
        <v>20</v>
      </c>
      <c r="CM106" s="241">
        <v>22</v>
      </c>
      <c r="CN106" s="433">
        <f t="shared" si="55"/>
        <v>248</v>
      </c>
      <c r="CO106" s="98">
        <v>19</v>
      </c>
      <c r="CP106" s="98">
        <v>19</v>
      </c>
      <c r="CQ106" s="98">
        <v>22</v>
      </c>
      <c r="CR106" s="98">
        <v>21</v>
      </c>
      <c r="CS106" s="98">
        <v>20</v>
      </c>
      <c r="CT106" s="98">
        <v>21</v>
      </c>
      <c r="CU106" s="98">
        <v>21</v>
      </c>
      <c r="CV106" s="98">
        <v>23</v>
      </c>
      <c r="CW106" s="98">
        <v>22</v>
      </c>
      <c r="CX106" s="98">
        <v>21</v>
      </c>
      <c r="CY106" s="98">
        <v>21</v>
      </c>
      <c r="CZ106" s="98">
        <v>23</v>
      </c>
      <c r="DA106" s="472">
        <f t="shared" si="28"/>
        <v>253</v>
      </c>
      <c r="DB106" s="137">
        <v>19</v>
      </c>
      <c r="DC106" s="98">
        <v>18</v>
      </c>
      <c r="DD106" s="98">
        <v>23</v>
      </c>
      <c r="DE106" s="568">
        <f t="shared" si="35"/>
        <v>59</v>
      </c>
      <c r="DF106" s="485">
        <f t="shared" si="36"/>
        <v>60</v>
      </c>
      <c r="DG106" s="474">
        <f t="shared" si="37"/>
        <v>60</v>
      </c>
      <c r="DH106" s="363">
        <f t="shared" si="14"/>
        <v>0</v>
      </c>
      <c r="DN106" s="231"/>
      <c r="DO106" s="231"/>
      <c r="DP106" s="231"/>
      <c r="DQ106" s="231"/>
      <c r="DR106" s="231"/>
      <c r="DS106" s="231"/>
      <c r="DT106" s="231"/>
      <c r="DU106" s="231"/>
      <c r="DV106" s="231"/>
      <c r="DW106" s="231"/>
      <c r="DX106" s="231"/>
      <c r="DY106" s="231"/>
      <c r="DZ106" s="231"/>
      <c r="EA106" s="231"/>
      <c r="EB106" s="231"/>
      <c r="EC106" s="231"/>
      <c r="ED106" s="231"/>
      <c r="EE106" s="231"/>
    </row>
    <row r="107" spans="1:3413" ht="20.100000000000001" customHeight="1" x14ac:dyDescent="0.25">
      <c r="A107" s="536"/>
      <c r="B107" s="170" t="s">
        <v>14</v>
      </c>
      <c r="C107" s="129" t="s">
        <v>135</v>
      </c>
      <c r="D107" s="175">
        <v>0</v>
      </c>
      <c r="E107" s="176">
        <v>0</v>
      </c>
      <c r="F107" s="176">
        <v>0</v>
      </c>
      <c r="G107" s="176">
        <v>0</v>
      </c>
      <c r="H107" s="176">
        <v>0</v>
      </c>
      <c r="I107" s="176">
        <v>3</v>
      </c>
      <c r="J107" s="176">
        <v>21</v>
      </c>
      <c r="K107" s="176">
        <v>29</v>
      </c>
      <c r="L107" s="176">
        <v>44</v>
      </c>
      <c r="M107" s="176">
        <v>44</v>
      </c>
      <c r="N107" s="176">
        <v>40</v>
      </c>
      <c r="O107" s="176">
        <v>41</v>
      </c>
      <c r="P107" s="168">
        <f t="shared" si="52"/>
        <v>222</v>
      </c>
      <c r="Q107" s="177">
        <v>38</v>
      </c>
      <c r="R107" s="177">
        <v>36</v>
      </c>
      <c r="S107" s="177">
        <v>46</v>
      </c>
      <c r="T107" s="177">
        <v>42</v>
      </c>
      <c r="U107" s="177">
        <v>43</v>
      </c>
      <c r="V107" s="177">
        <v>40</v>
      </c>
      <c r="W107" s="177">
        <v>42</v>
      </c>
      <c r="X107" s="177">
        <v>42</v>
      </c>
      <c r="Y107" s="177">
        <v>43</v>
      </c>
      <c r="Z107" s="177">
        <v>43</v>
      </c>
      <c r="AA107" s="178">
        <v>42</v>
      </c>
      <c r="AB107" s="178">
        <v>43</v>
      </c>
      <c r="AC107" s="168">
        <f t="shared" si="53"/>
        <v>500</v>
      </c>
      <c r="AD107" s="178">
        <v>42</v>
      </c>
      <c r="AE107" s="178">
        <v>40</v>
      </c>
      <c r="AF107" s="178">
        <v>42</v>
      </c>
      <c r="AG107" s="178">
        <v>42</v>
      </c>
      <c r="AH107" s="178">
        <v>42</v>
      </c>
      <c r="AI107" s="178">
        <v>40</v>
      </c>
      <c r="AJ107" s="178">
        <v>22</v>
      </c>
      <c r="AK107" s="178">
        <v>23</v>
      </c>
      <c r="AL107" s="178">
        <v>22</v>
      </c>
      <c r="AM107" s="240">
        <v>21</v>
      </c>
      <c r="AN107" s="240">
        <v>21</v>
      </c>
      <c r="AO107" s="240">
        <v>20</v>
      </c>
      <c r="AP107" s="137">
        <v>21</v>
      </c>
      <c r="AQ107" s="98">
        <v>19</v>
      </c>
      <c r="AR107" s="98">
        <v>22</v>
      </c>
      <c r="AS107" s="98">
        <v>19</v>
      </c>
      <c r="AT107" s="98">
        <v>22</v>
      </c>
      <c r="AU107" s="98">
        <v>19</v>
      </c>
      <c r="AV107" s="98">
        <v>21</v>
      </c>
      <c r="AW107" s="98">
        <v>22</v>
      </c>
      <c r="AX107" s="98">
        <v>20</v>
      </c>
      <c r="AY107" s="98">
        <v>23</v>
      </c>
      <c r="AZ107" s="98">
        <v>20</v>
      </c>
      <c r="BA107" s="98">
        <v>19</v>
      </c>
      <c r="BB107" s="137">
        <v>21</v>
      </c>
      <c r="BC107" s="98">
        <v>18</v>
      </c>
      <c r="BD107" s="98">
        <v>20</v>
      </c>
      <c r="BE107" s="98">
        <v>22</v>
      </c>
      <c r="BF107" s="98">
        <v>21</v>
      </c>
      <c r="BG107" s="98">
        <v>19</v>
      </c>
      <c r="BH107" s="98">
        <v>22</v>
      </c>
      <c r="BI107" s="98">
        <v>21</v>
      </c>
      <c r="BJ107" s="98">
        <v>21</v>
      </c>
      <c r="BK107" s="98">
        <v>23</v>
      </c>
      <c r="BL107" s="98">
        <v>21</v>
      </c>
      <c r="BM107" s="98">
        <v>21</v>
      </c>
      <c r="BN107" s="433">
        <f t="shared" si="54"/>
        <v>250</v>
      </c>
      <c r="BO107" s="98">
        <v>21</v>
      </c>
      <c r="BP107" s="98">
        <v>20</v>
      </c>
      <c r="BQ107" s="98">
        <v>19</v>
      </c>
      <c r="BR107" s="98">
        <v>21</v>
      </c>
      <c r="BS107" s="98">
        <v>21</v>
      </c>
      <c r="BT107" s="98">
        <v>20</v>
      </c>
      <c r="BU107" s="98">
        <v>22</v>
      </c>
      <c r="BV107" s="98">
        <v>20</v>
      </c>
      <c r="BW107" s="98">
        <v>22</v>
      </c>
      <c r="BX107" s="98">
        <v>22</v>
      </c>
      <c r="BY107" s="98">
        <v>19</v>
      </c>
      <c r="BZ107" s="98">
        <v>22</v>
      </c>
      <c r="CA107" s="472">
        <f t="shared" si="30"/>
        <v>249</v>
      </c>
      <c r="CB107" s="137">
        <v>20</v>
      </c>
      <c r="CC107" s="98">
        <v>18</v>
      </c>
      <c r="CD107" s="98">
        <v>22</v>
      </c>
      <c r="CE107" s="98">
        <v>21</v>
      </c>
      <c r="CF107" s="98">
        <v>20</v>
      </c>
      <c r="CG107" s="98">
        <v>21</v>
      </c>
      <c r="CH107" s="98">
        <v>21</v>
      </c>
      <c r="CI107" s="98">
        <v>20</v>
      </c>
      <c r="CJ107" s="98">
        <v>22</v>
      </c>
      <c r="CK107" s="98">
        <v>22</v>
      </c>
      <c r="CL107" s="98">
        <v>20</v>
      </c>
      <c r="CM107" s="241">
        <v>22</v>
      </c>
      <c r="CN107" s="433">
        <f t="shared" si="55"/>
        <v>249</v>
      </c>
      <c r="CO107" s="98">
        <v>20</v>
      </c>
      <c r="CP107" s="98">
        <v>19</v>
      </c>
      <c r="CQ107" s="98">
        <v>22</v>
      </c>
      <c r="CR107" s="98">
        <v>21</v>
      </c>
      <c r="CS107" s="98">
        <v>20</v>
      </c>
      <c r="CT107" s="98">
        <v>21</v>
      </c>
      <c r="CU107" s="98">
        <v>21</v>
      </c>
      <c r="CV107" s="98">
        <v>23</v>
      </c>
      <c r="CW107" s="98">
        <v>22</v>
      </c>
      <c r="CX107" s="98">
        <v>21</v>
      </c>
      <c r="CY107" s="98">
        <v>21</v>
      </c>
      <c r="CZ107" s="98">
        <v>21</v>
      </c>
      <c r="DA107" s="472">
        <f t="shared" si="28"/>
        <v>252</v>
      </c>
      <c r="DB107" s="137">
        <v>21</v>
      </c>
      <c r="DC107" s="98">
        <v>18</v>
      </c>
      <c r="DD107" s="98">
        <v>23</v>
      </c>
      <c r="DE107" s="568">
        <f t="shared" si="35"/>
        <v>60</v>
      </c>
      <c r="DF107" s="485">
        <f t="shared" si="36"/>
        <v>61</v>
      </c>
      <c r="DG107" s="474">
        <f t="shared" si="37"/>
        <v>62</v>
      </c>
      <c r="DH107" s="363">
        <f t="shared" si="14"/>
        <v>1.6393442622950838</v>
      </c>
      <c r="DN107" s="231"/>
      <c r="DO107" s="231"/>
      <c r="DP107" s="231"/>
      <c r="DQ107" s="231"/>
      <c r="DR107" s="231"/>
      <c r="DS107" s="231"/>
      <c r="DT107" s="231"/>
      <c r="DU107" s="231"/>
      <c r="DV107" s="231"/>
      <c r="DW107" s="231"/>
      <c r="DX107" s="231"/>
      <c r="DY107" s="231"/>
      <c r="DZ107" s="231"/>
      <c r="EA107" s="231"/>
      <c r="EB107" s="231"/>
      <c r="EC107" s="231"/>
      <c r="ED107" s="231"/>
      <c r="EE107" s="231"/>
    </row>
    <row r="108" spans="1:3413" ht="20.100000000000001" customHeight="1" x14ac:dyDescent="0.25">
      <c r="A108" s="536"/>
      <c r="B108" s="170" t="s">
        <v>15</v>
      </c>
      <c r="C108" s="171" t="s">
        <v>16</v>
      </c>
      <c r="D108" s="175">
        <v>16</v>
      </c>
      <c r="E108" s="176">
        <v>16</v>
      </c>
      <c r="F108" s="176">
        <v>15</v>
      </c>
      <c r="G108" s="176">
        <v>12</v>
      </c>
      <c r="H108" s="176">
        <v>24</v>
      </c>
      <c r="I108" s="176">
        <v>20</v>
      </c>
      <c r="J108" s="176">
        <v>7</v>
      </c>
      <c r="K108" s="176">
        <v>6</v>
      </c>
      <c r="L108" s="176">
        <v>7</v>
      </c>
      <c r="M108" s="176">
        <v>1</v>
      </c>
      <c r="N108" s="176">
        <v>2</v>
      </c>
      <c r="O108" s="176">
        <v>13</v>
      </c>
      <c r="P108" s="168">
        <f t="shared" si="52"/>
        <v>139</v>
      </c>
      <c r="Q108" s="177">
        <v>3</v>
      </c>
      <c r="R108" s="177">
        <v>2</v>
      </c>
      <c r="S108" s="177">
        <v>17</v>
      </c>
      <c r="T108" s="177">
        <v>29</v>
      </c>
      <c r="U108" s="177">
        <v>21</v>
      </c>
      <c r="V108" s="177">
        <v>2</v>
      </c>
      <c r="W108" s="177">
        <v>2</v>
      </c>
      <c r="X108" s="177"/>
      <c r="Y108" s="177">
        <v>2</v>
      </c>
      <c r="Z108" s="177">
        <v>7</v>
      </c>
      <c r="AA108" s="178">
        <v>11</v>
      </c>
      <c r="AB108" s="178">
        <v>6</v>
      </c>
      <c r="AC108" s="168">
        <f t="shared" si="53"/>
        <v>102</v>
      </c>
      <c r="AD108" s="178">
        <v>2</v>
      </c>
      <c r="AE108" s="178">
        <v>3</v>
      </c>
      <c r="AF108" s="178">
        <v>4</v>
      </c>
      <c r="AG108" s="178">
        <v>2</v>
      </c>
      <c r="AH108" s="178">
        <v>6</v>
      </c>
      <c r="AI108" s="178">
        <v>2</v>
      </c>
      <c r="AJ108" s="178">
        <v>0</v>
      </c>
      <c r="AK108" s="178">
        <v>2</v>
      </c>
      <c r="AL108" s="178">
        <v>1</v>
      </c>
      <c r="AM108" s="178">
        <v>0</v>
      </c>
      <c r="AN108" s="178">
        <v>0</v>
      </c>
      <c r="AO108" s="178">
        <v>2</v>
      </c>
      <c r="AP108" s="137">
        <v>2</v>
      </c>
      <c r="AQ108" s="98">
        <v>3</v>
      </c>
      <c r="AR108" s="98">
        <v>1</v>
      </c>
      <c r="AS108" s="98">
        <v>0</v>
      </c>
      <c r="AT108" s="98">
        <v>0</v>
      </c>
      <c r="AU108" s="98">
        <v>0</v>
      </c>
      <c r="AV108" s="98">
        <v>1</v>
      </c>
      <c r="AW108" s="98">
        <v>0</v>
      </c>
      <c r="AX108" s="98">
        <v>0</v>
      </c>
      <c r="AY108" s="98">
        <v>0</v>
      </c>
      <c r="AZ108" s="98">
        <v>0</v>
      </c>
      <c r="BA108" s="98">
        <v>0</v>
      </c>
      <c r="BB108" s="137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2</v>
      </c>
      <c r="BI108" s="98">
        <v>0</v>
      </c>
      <c r="BJ108" s="98">
        <v>0</v>
      </c>
      <c r="BK108" s="98">
        <v>0</v>
      </c>
      <c r="BL108" s="98">
        <v>0</v>
      </c>
      <c r="BM108" s="98">
        <v>1</v>
      </c>
      <c r="BN108" s="433">
        <f t="shared" si="54"/>
        <v>3</v>
      </c>
      <c r="BO108" s="98">
        <v>0</v>
      </c>
      <c r="BP108" s="98">
        <v>0</v>
      </c>
      <c r="BQ108" s="98">
        <v>0</v>
      </c>
      <c r="BR108" s="98">
        <v>0</v>
      </c>
      <c r="BS108" s="98">
        <v>1</v>
      </c>
      <c r="BT108" s="98">
        <v>0</v>
      </c>
      <c r="BU108" s="98">
        <v>2</v>
      </c>
      <c r="BV108" s="98">
        <v>0</v>
      </c>
      <c r="BW108" s="98">
        <v>0</v>
      </c>
      <c r="BX108" s="98">
        <v>3</v>
      </c>
      <c r="BY108" s="98">
        <v>0</v>
      </c>
      <c r="BZ108" s="98">
        <v>0</v>
      </c>
      <c r="CA108" s="472">
        <f t="shared" si="30"/>
        <v>6</v>
      </c>
      <c r="CB108" s="137">
        <v>1</v>
      </c>
      <c r="CC108" s="98">
        <v>2</v>
      </c>
      <c r="CD108" s="98">
        <v>1</v>
      </c>
      <c r="CE108" s="98">
        <v>0</v>
      </c>
      <c r="CF108" s="98">
        <v>1</v>
      </c>
      <c r="CG108" s="98">
        <v>0</v>
      </c>
      <c r="CH108" s="98">
        <v>0</v>
      </c>
      <c r="CI108" s="98">
        <v>2</v>
      </c>
      <c r="CJ108" s="98">
        <v>1</v>
      </c>
      <c r="CK108" s="98">
        <v>0</v>
      </c>
      <c r="CL108" s="98">
        <v>0</v>
      </c>
      <c r="CM108" s="241">
        <v>3</v>
      </c>
      <c r="CN108" s="433">
        <f t="shared" si="55"/>
        <v>11</v>
      </c>
      <c r="CO108" s="98">
        <v>0</v>
      </c>
      <c r="CP108" s="98">
        <v>0</v>
      </c>
      <c r="CQ108" s="98">
        <v>1</v>
      </c>
      <c r="CR108" s="98">
        <v>1</v>
      </c>
      <c r="CS108" s="98">
        <v>1</v>
      </c>
      <c r="CT108" s="98">
        <v>1</v>
      </c>
      <c r="CU108" s="98">
        <v>1</v>
      </c>
      <c r="CV108" s="98">
        <v>2</v>
      </c>
      <c r="CW108" s="98">
        <v>2</v>
      </c>
      <c r="CX108" s="98">
        <v>1</v>
      </c>
      <c r="CY108" s="98">
        <v>0</v>
      </c>
      <c r="CZ108" s="98">
        <v>0</v>
      </c>
      <c r="DA108" s="472">
        <f t="shared" si="28"/>
        <v>10</v>
      </c>
      <c r="DB108" s="137">
        <v>0</v>
      </c>
      <c r="DC108" s="98">
        <v>0</v>
      </c>
      <c r="DD108" s="98">
        <v>0</v>
      </c>
      <c r="DE108" s="568">
        <f t="shared" si="35"/>
        <v>4</v>
      </c>
      <c r="DF108" s="485">
        <f t="shared" si="36"/>
        <v>1</v>
      </c>
      <c r="DG108" s="474">
        <f t="shared" si="37"/>
        <v>0</v>
      </c>
      <c r="DH108" s="363"/>
      <c r="DN108" s="231"/>
      <c r="DO108" s="231"/>
      <c r="DP108" s="231"/>
      <c r="DQ108" s="231"/>
      <c r="DR108" s="231"/>
      <c r="DS108" s="231"/>
      <c r="DT108" s="231"/>
      <c r="DU108" s="231"/>
      <c r="DV108" s="231"/>
      <c r="DW108" s="231"/>
      <c r="DX108" s="231"/>
      <c r="DY108" s="231"/>
      <c r="DZ108" s="231"/>
      <c r="EA108" s="231"/>
      <c r="EB108" s="231"/>
      <c r="EC108" s="231"/>
      <c r="ED108" s="231"/>
      <c r="EE108" s="231"/>
    </row>
    <row r="109" spans="1:3413" ht="20.100000000000001" customHeight="1" x14ac:dyDescent="0.25">
      <c r="A109" s="536"/>
      <c r="B109" s="170" t="s">
        <v>19</v>
      </c>
      <c r="C109" s="171" t="s">
        <v>20</v>
      </c>
      <c r="D109" s="175">
        <v>257</v>
      </c>
      <c r="E109" s="176">
        <v>212</v>
      </c>
      <c r="F109" s="176">
        <v>236</v>
      </c>
      <c r="G109" s="176">
        <v>254</v>
      </c>
      <c r="H109" s="176">
        <v>230</v>
      </c>
      <c r="I109" s="176">
        <v>237</v>
      </c>
      <c r="J109" s="176">
        <v>265</v>
      </c>
      <c r="K109" s="176">
        <v>232</v>
      </c>
      <c r="L109" s="176">
        <v>263</v>
      </c>
      <c r="M109" s="176">
        <v>235</v>
      </c>
      <c r="N109" s="176">
        <v>246</v>
      </c>
      <c r="O109" s="176">
        <v>256</v>
      </c>
      <c r="P109" s="168">
        <f t="shared" si="52"/>
        <v>2923</v>
      </c>
      <c r="Q109" s="177">
        <v>236</v>
      </c>
      <c r="R109" s="177">
        <v>211</v>
      </c>
      <c r="S109" s="177">
        <v>274</v>
      </c>
      <c r="T109" s="177">
        <v>250</v>
      </c>
      <c r="U109" s="177">
        <v>253</v>
      </c>
      <c r="V109" s="177">
        <v>241</v>
      </c>
      <c r="W109" s="177">
        <v>259</v>
      </c>
      <c r="X109" s="177">
        <v>266</v>
      </c>
      <c r="Y109" s="177">
        <v>268</v>
      </c>
      <c r="Z109" s="177">
        <v>253</v>
      </c>
      <c r="AA109" s="178">
        <v>245</v>
      </c>
      <c r="AB109" s="178">
        <v>279</v>
      </c>
      <c r="AC109" s="168">
        <f t="shared" si="53"/>
        <v>3035</v>
      </c>
      <c r="AD109" s="178">
        <v>235</v>
      </c>
      <c r="AE109" s="178">
        <v>238</v>
      </c>
      <c r="AF109" s="178">
        <v>243</v>
      </c>
      <c r="AG109" s="178">
        <v>229</v>
      </c>
      <c r="AH109" s="178">
        <v>261</v>
      </c>
      <c r="AI109" s="178">
        <v>247</v>
      </c>
      <c r="AJ109" s="178">
        <v>266</v>
      </c>
      <c r="AK109" s="178">
        <v>404</v>
      </c>
      <c r="AL109" s="178">
        <v>385</v>
      </c>
      <c r="AM109" s="240">
        <v>323</v>
      </c>
      <c r="AN109" s="240">
        <v>377</v>
      </c>
      <c r="AO109" s="240">
        <v>397</v>
      </c>
      <c r="AP109" s="137">
        <v>371</v>
      </c>
      <c r="AQ109" s="98">
        <v>372</v>
      </c>
      <c r="AR109" s="98">
        <v>449</v>
      </c>
      <c r="AS109" s="98">
        <v>351</v>
      </c>
      <c r="AT109" s="98">
        <v>435</v>
      </c>
      <c r="AU109" s="98">
        <v>371</v>
      </c>
      <c r="AV109" s="98">
        <v>387</v>
      </c>
      <c r="AW109" s="98">
        <v>416</v>
      </c>
      <c r="AX109" s="98">
        <v>382</v>
      </c>
      <c r="AY109" s="98">
        <v>413</v>
      </c>
      <c r="AZ109" s="98">
        <v>359</v>
      </c>
      <c r="BA109" s="98">
        <v>372</v>
      </c>
      <c r="BB109" s="137">
        <v>384</v>
      </c>
      <c r="BC109" s="98">
        <v>308</v>
      </c>
      <c r="BD109" s="98">
        <v>380</v>
      </c>
      <c r="BE109" s="98">
        <v>394</v>
      </c>
      <c r="BF109" s="98">
        <v>398</v>
      </c>
      <c r="BG109" s="98">
        <v>356</v>
      </c>
      <c r="BH109" s="98">
        <v>419</v>
      </c>
      <c r="BI109" s="98">
        <v>396</v>
      </c>
      <c r="BJ109" s="98">
        <v>394</v>
      </c>
      <c r="BK109" s="98">
        <v>442</v>
      </c>
      <c r="BL109" s="98">
        <v>434</v>
      </c>
      <c r="BM109" s="98">
        <v>449</v>
      </c>
      <c r="BN109" s="433">
        <f t="shared" si="54"/>
        <v>4754</v>
      </c>
      <c r="BO109" s="98">
        <v>444</v>
      </c>
      <c r="BP109" s="98">
        <v>407</v>
      </c>
      <c r="BQ109" s="98">
        <v>386</v>
      </c>
      <c r="BR109" s="98">
        <v>429</v>
      </c>
      <c r="BS109" s="98">
        <v>437</v>
      </c>
      <c r="BT109" s="98">
        <v>417</v>
      </c>
      <c r="BU109" s="98">
        <v>481</v>
      </c>
      <c r="BV109" s="98">
        <v>475</v>
      </c>
      <c r="BW109" s="98">
        <v>501</v>
      </c>
      <c r="BX109" s="98">
        <v>488</v>
      </c>
      <c r="BY109" s="98">
        <v>418</v>
      </c>
      <c r="BZ109" s="98">
        <v>482</v>
      </c>
      <c r="CA109" s="472">
        <f t="shared" si="30"/>
        <v>5365</v>
      </c>
      <c r="CB109" s="137">
        <v>396</v>
      </c>
      <c r="CC109" s="98">
        <v>362</v>
      </c>
      <c r="CD109" s="98">
        <v>448</v>
      </c>
      <c r="CE109" s="98">
        <v>419</v>
      </c>
      <c r="CF109" s="98">
        <v>439</v>
      </c>
      <c r="CG109" s="98">
        <v>437</v>
      </c>
      <c r="CH109" s="98">
        <v>463</v>
      </c>
      <c r="CI109" s="98">
        <v>412</v>
      </c>
      <c r="CJ109" s="98">
        <v>472</v>
      </c>
      <c r="CK109" s="98">
        <v>504</v>
      </c>
      <c r="CL109" s="98">
        <v>455</v>
      </c>
      <c r="CM109" s="241">
        <v>519</v>
      </c>
      <c r="CN109" s="433">
        <f t="shared" si="55"/>
        <v>5326</v>
      </c>
      <c r="CO109" s="98">
        <v>439</v>
      </c>
      <c r="CP109" s="98">
        <v>424</v>
      </c>
      <c r="CQ109" s="98">
        <v>495</v>
      </c>
      <c r="CR109" s="98">
        <v>487</v>
      </c>
      <c r="CS109" s="98">
        <v>480</v>
      </c>
      <c r="CT109" s="98">
        <v>493</v>
      </c>
      <c r="CU109" s="98">
        <v>435</v>
      </c>
      <c r="CV109" s="98">
        <v>541</v>
      </c>
      <c r="CW109" s="98">
        <v>564</v>
      </c>
      <c r="CX109" s="98">
        <v>530</v>
      </c>
      <c r="CY109" s="98">
        <v>549</v>
      </c>
      <c r="CZ109" s="98">
        <v>575</v>
      </c>
      <c r="DA109" s="472">
        <f t="shared" si="28"/>
        <v>6012</v>
      </c>
      <c r="DB109" s="137">
        <v>523</v>
      </c>
      <c r="DC109" s="98">
        <v>473</v>
      </c>
      <c r="DD109" s="98">
        <v>616</v>
      </c>
      <c r="DE109" s="568">
        <f t="shared" si="35"/>
        <v>1206</v>
      </c>
      <c r="DF109" s="485">
        <f t="shared" si="36"/>
        <v>1358</v>
      </c>
      <c r="DG109" s="474">
        <f t="shared" si="37"/>
        <v>1612</v>
      </c>
      <c r="DH109" s="363">
        <f t="shared" si="14"/>
        <v>18.7039764359352</v>
      </c>
      <c r="DN109" s="231"/>
      <c r="DO109" s="231"/>
      <c r="DP109" s="231"/>
      <c r="DQ109" s="231"/>
      <c r="DR109" s="231"/>
      <c r="DS109" s="231"/>
      <c r="DT109" s="231"/>
      <c r="DU109" s="231"/>
      <c r="DV109" s="231"/>
      <c r="DW109" s="231"/>
      <c r="DX109" s="231"/>
      <c r="DY109" s="231"/>
      <c r="DZ109" s="231"/>
      <c r="EA109" s="231"/>
      <c r="EB109" s="231"/>
      <c r="EC109" s="231"/>
      <c r="ED109" s="231"/>
      <c r="EE109" s="231"/>
    </row>
    <row r="110" spans="1:3413" ht="20.100000000000001" customHeight="1" x14ac:dyDescent="0.3">
      <c r="A110" s="536"/>
      <c r="B110" s="463" t="s">
        <v>222</v>
      </c>
      <c r="C110" s="488" t="s">
        <v>225</v>
      </c>
      <c r="D110" s="175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68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8"/>
      <c r="AB110" s="178"/>
      <c r="AC110" s="168"/>
      <c r="AD110" s="178"/>
      <c r="AE110" s="178"/>
      <c r="AF110" s="178"/>
      <c r="AG110" s="178"/>
      <c r="AH110" s="178"/>
      <c r="AI110" s="178"/>
      <c r="AJ110" s="178"/>
      <c r="AK110" s="178"/>
      <c r="AL110" s="178"/>
      <c r="AM110" s="240"/>
      <c r="AN110" s="240"/>
      <c r="AO110" s="240"/>
      <c r="AP110" s="137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137"/>
      <c r="BC110" s="98"/>
      <c r="BD110" s="98"/>
      <c r="BE110" s="98"/>
      <c r="BF110" s="98"/>
      <c r="BG110" s="98"/>
      <c r="BH110" s="98"/>
      <c r="BI110" s="98"/>
      <c r="BJ110" s="98"/>
      <c r="BK110" s="98"/>
      <c r="BL110" s="98"/>
      <c r="BM110" s="98"/>
      <c r="BN110" s="433"/>
      <c r="BO110" s="98"/>
      <c r="BP110" s="98"/>
      <c r="BQ110" s="98"/>
      <c r="BR110" s="98"/>
      <c r="BS110" s="98"/>
      <c r="BT110" s="98"/>
      <c r="BU110" s="98"/>
      <c r="BV110" s="98"/>
      <c r="BW110" s="98"/>
      <c r="BX110" s="98"/>
      <c r="BY110" s="98"/>
      <c r="BZ110" s="98"/>
      <c r="CA110" s="472"/>
      <c r="CB110" s="137">
        <v>0</v>
      </c>
      <c r="CC110" s="98">
        <v>0</v>
      </c>
      <c r="CD110" s="98">
        <v>0</v>
      </c>
      <c r="CE110" s="98">
        <v>0</v>
      </c>
      <c r="CF110" s="98">
        <v>0</v>
      </c>
      <c r="CG110" s="98">
        <v>0</v>
      </c>
      <c r="CH110" s="98">
        <v>0</v>
      </c>
      <c r="CI110" s="98">
        <v>0</v>
      </c>
      <c r="CJ110" s="98">
        <v>0</v>
      </c>
      <c r="CK110" s="98">
        <v>0</v>
      </c>
      <c r="CL110" s="98">
        <v>0</v>
      </c>
      <c r="CM110" s="241">
        <v>0</v>
      </c>
      <c r="CN110" s="433">
        <f t="shared" si="55"/>
        <v>0</v>
      </c>
      <c r="CO110" s="98">
        <v>0</v>
      </c>
      <c r="CP110" s="98">
        <v>0</v>
      </c>
      <c r="CQ110" s="98">
        <v>0</v>
      </c>
      <c r="CR110" s="98">
        <v>0</v>
      </c>
      <c r="CS110" s="98">
        <v>0</v>
      </c>
      <c r="CT110" s="98">
        <v>0</v>
      </c>
      <c r="CU110" s="98">
        <v>0</v>
      </c>
      <c r="CV110" s="98">
        <v>0</v>
      </c>
      <c r="CW110" s="98">
        <v>0</v>
      </c>
      <c r="CX110" s="98">
        <v>0</v>
      </c>
      <c r="CY110" s="98">
        <v>0</v>
      </c>
      <c r="CZ110" s="98">
        <v>0</v>
      </c>
      <c r="DA110" s="472">
        <f t="shared" si="28"/>
        <v>0</v>
      </c>
      <c r="DB110" s="137">
        <v>0</v>
      </c>
      <c r="DC110" s="98">
        <v>1</v>
      </c>
      <c r="DD110" s="98">
        <v>0</v>
      </c>
      <c r="DE110" s="568">
        <f t="shared" si="35"/>
        <v>0</v>
      </c>
      <c r="DF110" s="485">
        <f t="shared" si="36"/>
        <v>0</v>
      </c>
      <c r="DG110" s="474">
        <f t="shared" si="37"/>
        <v>1</v>
      </c>
      <c r="DH110" s="363"/>
      <c r="DN110" s="231"/>
      <c r="DO110" s="231"/>
      <c r="DP110" s="231"/>
      <c r="DQ110" s="231"/>
      <c r="DR110" s="231"/>
      <c r="DS110" s="231"/>
      <c r="DT110" s="231"/>
      <c r="DU110" s="231"/>
      <c r="DV110" s="231"/>
      <c r="DW110" s="231"/>
      <c r="DX110" s="231"/>
      <c r="DY110" s="231"/>
      <c r="DZ110" s="231"/>
      <c r="EA110" s="231"/>
      <c r="EB110" s="231"/>
      <c r="EC110" s="231"/>
      <c r="ED110" s="231"/>
      <c r="EE110" s="231"/>
    </row>
    <row r="111" spans="1:3413" ht="20.100000000000001" customHeight="1" x14ac:dyDescent="0.25">
      <c r="A111" s="536"/>
      <c r="B111" s="110" t="s">
        <v>26</v>
      </c>
      <c r="C111" s="129" t="s">
        <v>124</v>
      </c>
      <c r="D111" s="175">
        <v>0</v>
      </c>
      <c r="E111" s="176">
        <v>0</v>
      </c>
      <c r="F111" s="176">
        <v>0</v>
      </c>
      <c r="G111" s="176">
        <v>0</v>
      </c>
      <c r="H111" s="176">
        <v>0</v>
      </c>
      <c r="I111" s="176">
        <v>0</v>
      </c>
      <c r="J111" s="176">
        <v>0</v>
      </c>
      <c r="K111" s="176">
        <v>0</v>
      </c>
      <c r="L111" s="176">
        <v>0</v>
      </c>
      <c r="M111" s="176">
        <v>0</v>
      </c>
      <c r="N111" s="176">
        <v>0</v>
      </c>
      <c r="O111" s="176">
        <v>0</v>
      </c>
      <c r="P111" s="168">
        <f t="shared" si="52"/>
        <v>0</v>
      </c>
      <c r="Q111" s="177">
        <v>0</v>
      </c>
      <c r="R111" s="177">
        <v>0</v>
      </c>
      <c r="S111" s="177">
        <v>0</v>
      </c>
      <c r="T111" s="177">
        <v>0</v>
      </c>
      <c r="U111" s="177">
        <v>0</v>
      </c>
      <c r="V111" s="177">
        <v>0</v>
      </c>
      <c r="W111" s="177">
        <v>0</v>
      </c>
      <c r="X111" s="177">
        <v>0</v>
      </c>
      <c r="Y111" s="177">
        <v>0</v>
      </c>
      <c r="Z111" s="177">
        <v>0</v>
      </c>
      <c r="AA111" s="178">
        <v>0</v>
      </c>
      <c r="AB111" s="178">
        <v>0</v>
      </c>
      <c r="AC111" s="168">
        <f t="shared" si="53"/>
        <v>0</v>
      </c>
      <c r="AD111" s="178">
        <v>0</v>
      </c>
      <c r="AE111" s="178">
        <v>0</v>
      </c>
      <c r="AF111" s="178">
        <v>0</v>
      </c>
      <c r="AG111" s="178">
        <v>0</v>
      </c>
      <c r="AH111" s="178">
        <v>0</v>
      </c>
      <c r="AI111" s="178">
        <v>0</v>
      </c>
      <c r="AJ111" s="178">
        <v>0</v>
      </c>
      <c r="AK111" s="178">
        <v>0</v>
      </c>
      <c r="AL111" s="178">
        <v>0</v>
      </c>
      <c r="AM111" s="178">
        <v>0</v>
      </c>
      <c r="AN111" s="178">
        <v>0</v>
      </c>
      <c r="AO111" s="178">
        <v>0</v>
      </c>
      <c r="AP111" s="248">
        <v>0</v>
      </c>
      <c r="AQ111" s="178">
        <v>0</v>
      </c>
      <c r="AR111" s="178">
        <v>0</v>
      </c>
      <c r="AS111" s="178">
        <v>0</v>
      </c>
      <c r="AT111" s="178">
        <v>0</v>
      </c>
      <c r="AU111" s="178">
        <v>0</v>
      </c>
      <c r="AV111" s="178">
        <v>0</v>
      </c>
      <c r="AW111" s="178">
        <v>0</v>
      </c>
      <c r="AX111" s="178">
        <v>0</v>
      </c>
      <c r="AY111" s="178">
        <v>0</v>
      </c>
      <c r="AZ111" s="178">
        <v>0</v>
      </c>
      <c r="BA111" s="178">
        <v>0</v>
      </c>
      <c r="BB111" s="248">
        <v>0</v>
      </c>
      <c r="BC111" s="178">
        <v>0</v>
      </c>
      <c r="BD111" s="178">
        <v>0</v>
      </c>
      <c r="BE111" s="178">
        <v>0</v>
      </c>
      <c r="BF111" s="178">
        <v>0</v>
      </c>
      <c r="BG111" s="178">
        <v>0</v>
      </c>
      <c r="BH111" s="178">
        <v>0</v>
      </c>
      <c r="BI111" s="178">
        <v>0</v>
      </c>
      <c r="BJ111" s="178">
        <v>0</v>
      </c>
      <c r="BK111" s="178">
        <v>0</v>
      </c>
      <c r="BL111" s="178">
        <v>0</v>
      </c>
      <c r="BM111" s="178">
        <v>0</v>
      </c>
      <c r="BN111" s="433">
        <f t="shared" si="54"/>
        <v>0</v>
      </c>
      <c r="BO111" s="178">
        <v>0</v>
      </c>
      <c r="BP111" s="178">
        <v>0</v>
      </c>
      <c r="BQ111" s="178">
        <v>0</v>
      </c>
      <c r="BR111" s="178">
        <v>0</v>
      </c>
      <c r="BS111" s="178">
        <v>0</v>
      </c>
      <c r="BT111" s="178">
        <v>0</v>
      </c>
      <c r="BU111" s="178">
        <v>0</v>
      </c>
      <c r="BV111" s="178">
        <v>0</v>
      </c>
      <c r="BW111" s="178">
        <v>12</v>
      </c>
      <c r="BX111" s="178">
        <v>50</v>
      </c>
      <c r="BY111" s="178">
        <v>12</v>
      </c>
      <c r="BZ111" s="178">
        <v>26</v>
      </c>
      <c r="CA111" s="472">
        <f t="shared" si="30"/>
        <v>100</v>
      </c>
      <c r="CB111" s="248">
        <v>16</v>
      </c>
      <c r="CC111" s="178">
        <v>22</v>
      </c>
      <c r="CD111" s="178">
        <v>17</v>
      </c>
      <c r="CE111" s="178">
        <v>38</v>
      </c>
      <c r="CF111" s="178">
        <v>33</v>
      </c>
      <c r="CG111" s="178">
        <v>20</v>
      </c>
      <c r="CH111" s="178">
        <v>20</v>
      </c>
      <c r="CI111" s="178">
        <v>15</v>
      </c>
      <c r="CJ111" s="178">
        <v>6</v>
      </c>
      <c r="CK111" s="178">
        <v>9</v>
      </c>
      <c r="CL111" s="178">
        <v>16</v>
      </c>
      <c r="CM111" s="428">
        <v>23</v>
      </c>
      <c r="CN111" s="433">
        <f t="shared" si="55"/>
        <v>235</v>
      </c>
      <c r="CO111" s="178">
        <v>27</v>
      </c>
      <c r="CP111" s="178">
        <v>23</v>
      </c>
      <c r="CQ111" s="178">
        <v>44</v>
      </c>
      <c r="CR111" s="178">
        <v>34</v>
      </c>
      <c r="CS111" s="178">
        <v>35</v>
      </c>
      <c r="CT111" s="178">
        <v>28</v>
      </c>
      <c r="CU111" s="178">
        <v>32</v>
      </c>
      <c r="CV111" s="178">
        <v>48</v>
      </c>
      <c r="CW111" s="178">
        <v>45</v>
      </c>
      <c r="CX111" s="178">
        <v>71</v>
      </c>
      <c r="CY111" s="178">
        <v>53</v>
      </c>
      <c r="CZ111" s="178">
        <v>53</v>
      </c>
      <c r="DA111" s="472">
        <f t="shared" si="28"/>
        <v>493</v>
      </c>
      <c r="DB111" s="248">
        <v>18</v>
      </c>
      <c r="DC111" s="178">
        <v>37</v>
      </c>
      <c r="DD111" s="178">
        <v>44</v>
      </c>
      <c r="DE111" s="568">
        <f t="shared" si="35"/>
        <v>55</v>
      </c>
      <c r="DF111" s="485">
        <f t="shared" si="36"/>
        <v>94</v>
      </c>
      <c r="DG111" s="474">
        <f t="shared" si="37"/>
        <v>99</v>
      </c>
      <c r="DH111" s="363">
        <f t="shared" si="14"/>
        <v>5.3191489361702038</v>
      </c>
      <c r="DN111" s="231"/>
      <c r="DO111" s="231"/>
      <c r="DP111" s="231"/>
      <c r="DQ111" s="231"/>
      <c r="DR111" s="231"/>
      <c r="DS111" s="231"/>
      <c r="DT111" s="231"/>
      <c r="DU111" s="231"/>
      <c r="DV111" s="231"/>
      <c r="DW111" s="231"/>
      <c r="DX111" s="231"/>
      <c r="DY111" s="231"/>
      <c r="DZ111" s="231"/>
      <c r="EA111" s="231"/>
      <c r="EB111" s="231"/>
      <c r="EC111" s="231"/>
      <c r="ED111" s="231"/>
      <c r="EE111" s="231"/>
    </row>
    <row r="112" spans="1:3413" ht="20.100000000000001" customHeight="1" x14ac:dyDescent="0.25">
      <c r="A112" s="536"/>
      <c r="B112" s="110" t="s">
        <v>150</v>
      </c>
      <c r="C112" s="129" t="s">
        <v>154</v>
      </c>
      <c r="D112" s="175">
        <v>0</v>
      </c>
      <c r="E112" s="176">
        <v>0</v>
      </c>
      <c r="F112" s="176">
        <v>0</v>
      </c>
      <c r="G112" s="176">
        <v>0</v>
      </c>
      <c r="H112" s="176">
        <v>0</v>
      </c>
      <c r="I112" s="176">
        <v>0</v>
      </c>
      <c r="J112" s="176">
        <v>0</v>
      </c>
      <c r="K112" s="176">
        <v>0</v>
      </c>
      <c r="L112" s="176">
        <v>0</v>
      </c>
      <c r="M112" s="176">
        <v>0</v>
      </c>
      <c r="N112" s="176">
        <v>0</v>
      </c>
      <c r="O112" s="176">
        <v>0</v>
      </c>
      <c r="P112" s="363">
        <v>0</v>
      </c>
      <c r="Q112" s="176">
        <v>0</v>
      </c>
      <c r="R112" s="176">
        <v>0</v>
      </c>
      <c r="S112" s="176">
        <v>0</v>
      </c>
      <c r="T112" s="176">
        <v>0</v>
      </c>
      <c r="U112" s="176">
        <v>0</v>
      </c>
      <c r="V112" s="176">
        <v>0</v>
      </c>
      <c r="W112" s="176">
        <v>0</v>
      </c>
      <c r="X112" s="176">
        <v>0</v>
      </c>
      <c r="Y112" s="176">
        <v>0</v>
      </c>
      <c r="Z112" s="176">
        <v>0</v>
      </c>
      <c r="AA112" s="176">
        <v>0</v>
      </c>
      <c r="AB112" s="176">
        <v>0</v>
      </c>
      <c r="AC112" s="392">
        <v>0</v>
      </c>
      <c r="AD112" s="176">
        <v>0</v>
      </c>
      <c r="AE112" s="176">
        <v>0</v>
      </c>
      <c r="AF112" s="176">
        <v>0</v>
      </c>
      <c r="AG112" s="176">
        <v>0</v>
      </c>
      <c r="AH112" s="176">
        <v>0</v>
      </c>
      <c r="AI112" s="176">
        <v>0</v>
      </c>
      <c r="AJ112" s="176">
        <v>0</v>
      </c>
      <c r="AK112" s="176">
        <v>0</v>
      </c>
      <c r="AL112" s="176">
        <v>0</v>
      </c>
      <c r="AM112" s="176">
        <v>0</v>
      </c>
      <c r="AN112" s="176">
        <v>0</v>
      </c>
      <c r="AO112" s="176">
        <v>0</v>
      </c>
      <c r="AP112" s="137">
        <v>0</v>
      </c>
      <c r="AQ112" s="98">
        <v>0</v>
      </c>
      <c r="AR112" s="98">
        <v>0</v>
      </c>
      <c r="AS112" s="98">
        <v>0</v>
      </c>
      <c r="AT112" s="98">
        <v>0</v>
      </c>
      <c r="AU112" s="98">
        <v>0</v>
      </c>
      <c r="AV112" s="98">
        <v>0</v>
      </c>
      <c r="AW112" s="98">
        <v>0</v>
      </c>
      <c r="AX112" s="98">
        <v>0</v>
      </c>
      <c r="AY112" s="98">
        <v>0</v>
      </c>
      <c r="AZ112" s="98">
        <v>0</v>
      </c>
      <c r="BA112" s="98">
        <v>0</v>
      </c>
      <c r="BB112" s="137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433">
        <f t="shared" si="54"/>
        <v>0</v>
      </c>
      <c r="BO112" s="98">
        <v>0</v>
      </c>
      <c r="BP112" s="98">
        <v>0</v>
      </c>
      <c r="BQ112" s="98">
        <v>0</v>
      </c>
      <c r="BR112" s="98">
        <v>0</v>
      </c>
      <c r="BS112" s="98">
        <v>0</v>
      </c>
      <c r="BT112" s="98">
        <v>0</v>
      </c>
      <c r="BU112" s="98">
        <v>0</v>
      </c>
      <c r="BV112" s="98">
        <v>0</v>
      </c>
      <c r="BW112" s="98">
        <v>0</v>
      </c>
      <c r="BX112" s="98">
        <v>0</v>
      </c>
      <c r="BY112" s="98">
        <v>0</v>
      </c>
      <c r="BZ112" s="98">
        <v>234</v>
      </c>
      <c r="CA112" s="472">
        <f t="shared" si="30"/>
        <v>234</v>
      </c>
      <c r="CB112" s="137">
        <v>225</v>
      </c>
      <c r="CC112" s="98">
        <v>205</v>
      </c>
      <c r="CD112" s="98">
        <v>265</v>
      </c>
      <c r="CE112" s="98">
        <v>245</v>
      </c>
      <c r="CF112" s="98">
        <v>225</v>
      </c>
      <c r="CG112" s="98">
        <v>256</v>
      </c>
      <c r="CH112" s="98">
        <v>247</v>
      </c>
      <c r="CI112" s="98">
        <v>242</v>
      </c>
      <c r="CJ112" s="98">
        <v>261</v>
      </c>
      <c r="CK112" s="98">
        <v>268</v>
      </c>
      <c r="CL112" s="98">
        <v>244</v>
      </c>
      <c r="CM112" s="241">
        <v>272</v>
      </c>
      <c r="CN112" s="433">
        <f t="shared" si="55"/>
        <v>2955</v>
      </c>
      <c r="CO112" s="98">
        <v>240</v>
      </c>
      <c r="CP112" s="98">
        <v>239</v>
      </c>
      <c r="CQ112" s="98">
        <v>255</v>
      </c>
      <c r="CR112" s="98">
        <v>240</v>
      </c>
      <c r="CS112" s="98">
        <v>244</v>
      </c>
      <c r="CT112" s="98">
        <v>250</v>
      </c>
      <c r="CU112" s="98">
        <v>242</v>
      </c>
      <c r="CV112" s="98">
        <v>266</v>
      </c>
      <c r="CW112" s="98">
        <v>264</v>
      </c>
      <c r="CX112" s="98">
        <v>239</v>
      </c>
      <c r="CY112" s="98">
        <v>241</v>
      </c>
      <c r="CZ112" s="98">
        <v>256</v>
      </c>
      <c r="DA112" s="472">
        <f t="shared" si="28"/>
        <v>2976</v>
      </c>
      <c r="DB112" s="137">
        <v>243</v>
      </c>
      <c r="DC112" s="98">
        <v>198</v>
      </c>
      <c r="DD112" s="98">
        <v>276</v>
      </c>
      <c r="DE112" s="568">
        <f t="shared" si="35"/>
        <v>695</v>
      </c>
      <c r="DF112" s="485">
        <f t="shared" si="36"/>
        <v>734</v>
      </c>
      <c r="DG112" s="474">
        <f t="shared" si="37"/>
        <v>717</v>
      </c>
      <c r="DH112" s="363">
        <f t="shared" si="14"/>
        <v>-2.3160762942779245</v>
      </c>
      <c r="DN112" s="231"/>
      <c r="DO112" s="231"/>
      <c r="DP112" s="231"/>
      <c r="DQ112" s="231"/>
      <c r="DR112" s="231"/>
      <c r="DS112" s="231"/>
      <c r="DT112" s="231"/>
      <c r="DU112" s="231"/>
      <c r="DV112" s="231"/>
      <c r="DW112" s="231"/>
      <c r="DX112" s="231"/>
      <c r="DY112" s="231"/>
      <c r="DZ112" s="231"/>
      <c r="EA112" s="231"/>
      <c r="EB112" s="231"/>
      <c r="EC112" s="231"/>
      <c r="ED112" s="231"/>
      <c r="EE112" s="231"/>
    </row>
    <row r="113" spans="1:135" ht="20.100000000000001" customHeight="1" x14ac:dyDescent="0.25">
      <c r="A113" s="536"/>
      <c r="B113" s="110" t="s">
        <v>148</v>
      </c>
      <c r="C113" s="129" t="s">
        <v>153</v>
      </c>
      <c r="D113" s="175">
        <v>0</v>
      </c>
      <c r="E113" s="176">
        <v>0</v>
      </c>
      <c r="F113" s="176">
        <v>0</v>
      </c>
      <c r="G113" s="176">
        <v>0</v>
      </c>
      <c r="H113" s="176">
        <v>0</v>
      </c>
      <c r="I113" s="176">
        <v>0</v>
      </c>
      <c r="J113" s="176">
        <v>0</v>
      </c>
      <c r="K113" s="176">
        <v>0</v>
      </c>
      <c r="L113" s="176">
        <v>0</v>
      </c>
      <c r="M113" s="176">
        <v>0</v>
      </c>
      <c r="N113" s="176">
        <v>0</v>
      </c>
      <c r="O113" s="176">
        <v>0</v>
      </c>
      <c r="P113" s="363">
        <v>0</v>
      </c>
      <c r="Q113" s="176">
        <v>0</v>
      </c>
      <c r="R113" s="176">
        <v>0</v>
      </c>
      <c r="S113" s="176">
        <v>0</v>
      </c>
      <c r="T113" s="176">
        <v>0</v>
      </c>
      <c r="U113" s="176">
        <v>0</v>
      </c>
      <c r="V113" s="176">
        <v>0</v>
      </c>
      <c r="W113" s="176">
        <v>0</v>
      </c>
      <c r="X113" s="176">
        <v>0</v>
      </c>
      <c r="Y113" s="176">
        <v>0</v>
      </c>
      <c r="Z113" s="176">
        <v>0</v>
      </c>
      <c r="AA113" s="176">
        <v>0</v>
      </c>
      <c r="AB113" s="176">
        <v>0</v>
      </c>
      <c r="AC113" s="392">
        <v>0</v>
      </c>
      <c r="AD113" s="176">
        <v>0</v>
      </c>
      <c r="AE113" s="176">
        <v>0</v>
      </c>
      <c r="AF113" s="176">
        <v>0</v>
      </c>
      <c r="AG113" s="176">
        <v>0</v>
      </c>
      <c r="AH113" s="176">
        <v>0</v>
      </c>
      <c r="AI113" s="176">
        <v>0</v>
      </c>
      <c r="AJ113" s="176">
        <v>0</v>
      </c>
      <c r="AK113" s="176">
        <v>0</v>
      </c>
      <c r="AL113" s="176">
        <v>0</v>
      </c>
      <c r="AM113" s="176">
        <v>0</v>
      </c>
      <c r="AN113" s="176">
        <v>0</v>
      </c>
      <c r="AO113" s="176">
        <v>0</v>
      </c>
      <c r="AP113" s="137">
        <v>0</v>
      </c>
      <c r="AQ113" s="98">
        <v>0</v>
      </c>
      <c r="AR113" s="98">
        <v>0</v>
      </c>
      <c r="AS113" s="98">
        <v>0</v>
      </c>
      <c r="AT113" s="98">
        <v>0</v>
      </c>
      <c r="AU113" s="98">
        <v>0</v>
      </c>
      <c r="AV113" s="98">
        <v>0</v>
      </c>
      <c r="AW113" s="98">
        <v>0</v>
      </c>
      <c r="AX113" s="98">
        <v>0</v>
      </c>
      <c r="AY113" s="98">
        <v>0</v>
      </c>
      <c r="AZ113" s="98">
        <v>0</v>
      </c>
      <c r="BA113" s="98">
        <v>0</v>
      </c>
      <c r="BB113" s="137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433">
        <f t="shared" si="54"/>
        <v>0</v>
      </c>
      <c r="BO113" s="98">
        <v>0</v>
      </c>
      <c r="BP113" s="98">
        <v>0</v>
      </c>
      <c r="BQ113" s="98">
        <v>0</v>
      </c>
      <c r="BR113" s="98">
        <v>0</v>
      </c>
      <c r="BS113" s="98">
        <v>0</v>
      </c>
      <c r="BT113" s="98">
        <v>0</v>
      </c>
      <c r="BU113" s="98">
        <v>0</v>
      </c>
      <c r="BV113" s="98">
        <v>0</v>
      </c>
      <c r="BW113" s="98">
        <v>0</v>
      </c>
      <c r="BX113" s="98">
        <v>0</v>
      </c>
      <c r="BY113" s="98">
        <v>0</v>
      </c>
      <c r="BZ113" s="98">
        <v>161</v>
      </c>
      <c r="CA113" s="472">
        <f t="shared" si="30"/>
        <v>161</v>
      </c>
      <c r="CB113" s="137">
        <v>155</v>
      </c>
      <c r="CC113" s="98">
        <v>127</v>
      </c>
      <c r="CD113" s="98">
        <v>178</v>
      </c>
      <c r="CE113" s="98">
        <v>148</v>
      </c>
      <c r="CF113" s="98">
        <v>149</v>
      </c>
      <c r="CG113" s="98">
        <v>160</v>
      </c>
      <c r="CH113" s="98">
        <v>160</v>
      </c>
      <c r="CI113" s="98">
        <v>150</v>
      </c>
      <c r="CJ113" s="98">
        <v>161</v>
      </c>
      <c r="CK113" s="98">
        <v>163</v>
      </c>
      <c r="CL113" s="98">
        <v>121</v>
      </c>
      <c r="CM113" s="241">
        <v>135</v>
      </c>
      <c r="CN113" s="433">
        <f t="shared" si="55"/>
        <v>1807</v>
      </c>
      <c r="CO113" s="98">
        <v>130</v>
      </c>
      <c r="CP113" s="98">
        <v>114</v>
      </c>
      <c r="CQ113" s="98">
        <v>144</v>
      </c>
      <c r="CR113" s="98">
        <v>142</v>
      </c>
      <c r="CS113" s="98">
        <v>116</v>
      </c>
      <c r="CT113" s="98">
        <v>114</v>
      </c>
      <c r="CU113" s="98">
        <v>120</v>
      </c>
      <c r="CV113" s="98">
        <v>114</v>
      </c>
      <c r="CW113" s="98">
        <v>119</v>
      </c>
      <c r="CX113" s="98">
        <v>114</v>
      </c>
      <c r="CY113" s="98">
        <v>117</v>
      </c>
      <c r="CZ113" s="98">
        <v>138</v>
      </c>
      <c r="DA113" s="472">
        <f t="shared" si="28"/>
        <v>1482</v>
      </c>
      <c r="DB113" s="137">
        <v>144</v>
      </c>
      <c r="DC113" s="98">
        <v>103</v>
      </c>
      <c r="DD113" s="98">
        <v>142</v>
      </c>
      <c r="DE113" s="568">
        <f t="shared" si="35"/>
        <v>460</v>
      </c>
      <c r="DF113" s="485">
        <f t="shared" si="36"/>
        <v>388</v>
      </c>
      <c r="DG113" s="474">
        <f t="shared" si="37"/>
        <v>389</v>
      </c>
      <c r="DH113" s="363">
        <f t="shared" si="14"/>
        <v>0.25773195876288568</v>
      </c>
      <c r="DN113" s="231"/>
      <c r="DO113" s="231"/>
      <c r="DP113" s="231"/>
      <c r="DQ113" s="231"/>
      <c r="DR113" s="231"/>
      <c r="DS113" s="231"/>
      <c r="DT113" s="231"/>
      <c r="DU113" s="231"/>
      <c r="DV113" s="231"/>
      <c r="DW113" s="231"/>
      <c r="DX113" s="231"/>
      <c r="DY113" s="231"/>
      <c r="DZ113" s="231"/>
      <c r="EA113" s="231"/>
      <c r="EB113" s="231"/>
      <c r="EC113" s="231"/>
      <c r="ED113" s="231"/>
      <c r="EE113" s="231"/>
    </row>
    <row r="114" spans="1:135" ht="20.100000000000001" customHeight="1" x14ac:dyDescent="0.25">
      <c r="A114" s="536"/>
      <c r="B114" s="110" t="s">
        <v>151</v>
      </c>
      <c r="C114" s="129" t="s">
        <v>155</v>
      </c>
      <c r="D114" s="175">
        <v>0</v>
      </c>
      <c r="E114" s="176">
        <v>0</v>
      </c>
      <c r="F114" s="176">
        <v>0</v>
      </c>
      <c r="G114" s="176">
        <v>0</v>
      </c>
      <c r="H114" s="176">
        <v>0</v>
      </c>
      <c r="I114" s="176">
        <v>0</v>
      </c>
      <c r="J114" s="176">
        <v>0</v>
      </c>
      <c r="K114" s="176">
        <v>0</v>
      </c>
      <c r="L114" s="176">
        <v>0</v>
      </c>
      <c r="M114" s="176">
        <v>0</v>
      </c>
      <c r="N114" s="176">
        <v>0</v>
      </c>
      <c r="O114" s="176">
        <v>0</v>
      </c>
      <c r="P114" s="363">
        <v>0</v>
      </c>
      <c r="Q114" s="176">
        <v>0</v>
      </c>
      <c r="R114" s="176">
        <v>0</v>
      </c>
      <c r="S114" s="176">
        <v>0</v>
      </c>
      <c r="T114" s="176">
        <v>0</v>
      </c>
      <c r="U114" s="176">
        <v>0</v>
      </c>
      <c r="V114" s="176">
        <v>0</v>
      </c>
      <c r="W114" s="176">
        <v>0</v>
      </c>
      <c r="X114" s="176">
        <v>0</v>
      </c>
      <c r="Y114" s="176">
        <v>0</v>
      </c>
      <c r="Z114" s="176">
        <v>0</v>
      </c>
      <c r="AA114" s="176">
        <v>0</v>
      </c>
      <c r="AB114" s="176">
        <v>0</v>
      </c>
      <c r="AC114" s="392">
        <v>0</v>
      </c>
      <c r="AD114" s="176">
        <v>0</v>
      </c>
      <c r="AE114" s="176">
        <v>0</v>
      </c>
      <c r="AF114" s="176">
        <v>0</v>
      </c>
      <c r="AG114" s="176">
        <v>0</v>
      </c>
      <c r="AH114" s="176">
        <v>0</v>
      </c>
      <c r="AI114" s="176">
        <v>0</v>
      </c>
      <c r="AJ114" s="176">
        <v>0</v>
      </c>
      <c r="AK114" s="176">
        <v>0</v>
      </c>
      <c r="AL114" s="176">
        <v>0</v>
      </c>
      <c r="AM114" s="176">
        <v>0</v>
      </c>
      <c r="AN114" s="176">
        <v>0</v>
      </c>
      <c r="AO114" s="176">
        <v>0</v>
      </c>
      <c r="AP114" s="137">
        <v>0</v>
      </c>
      <c r="AQ114" s="98">
        <v>0</v>
      </c>
      <c r="AR114" s="98">
        <v>0</v>
      </c>
      <c r="AS114" s="98">
        <v>0</v>
      </c>
      <c r="AT114" s="98">
        <v>0</v>
      </c>
      <c r="AU114" s="98">
        <v>0</v>
      </c>
      <c r="AV114" s="98">
        <v>0</v>
      </c>
      <c r="AW114" s="98">
        <v>0</v>
      </c>
      <c r="AX114" s="98">
        <v>0</v>
      </c>
      <c r="AY114" s="98">
        <v>0</v>
      </c>
      <c r="AZ114" s="98">
        <v>0</v>
      </c>
      <c r="BA114" s="98">
        <v>0</v>
      </c>
      <c r="BB114" s="137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433">
        <f t="shared" si="54"/>
        <v>0</v>
      </c>
      <c r="BO114" s="98">
        <v>0</v>
      </c>
      <c r="BP114" s="98">
        <v>0</v>
      </c>
      <c r="BQ114" s="98">
        <v>0</v>
      </c>
      <c r="BR114" s="98">
        <v>0</v>
      </c>
      <c r="BS114" s="98">
        <v>0</v>
      </c>
      <c r="BT114" s="98">
        <v>0</v>
      </c>
      <c r="BU114" s="98">
        <v>0</v>
      </c>
      <c r="BV114" s="98">
        <v>0</v>
      </c>
      <c r="BW114" s="98">
        <v>0</v>
      </c>
      <c r="BX114" s="98">
        <v>0</v>
      </c>
      <c r="BY114" s="98">
        <v>0</v>
      </c>
      <c r="BZ114" s="98">
        <v>57</v>
      </c>
      <c r="CA114" s="472">
        <f t="shared" si="30"/>
        <v>57</v>
      </c>
      <c r="CB114" s="137">
        <v>41</v>
      </c>
      <c r="CC114" s="98">
        <v>27</v>
      </c>
      <c r="CD114" s="98">
        <v>17</v>
      </c>
      <c r="CE114" s="98">
        <v>23</v>
      </c>
      <c r="CF114" s="98">
        <v>9</v>
      </c>
      <c r="CG114" s="98">
        <v>9</v>
      </c>
      <c r="CH114" s="98">
        <v>7</v>
      </c>
      <c r="CI114" s="98">
        <v>10</v>
      </c>
      <c r="CJ114" s="98">
        <v>6</v>
      </c>
      <c r="CK114" s="98">
        <v>6</v>
      </c>
      <c r="CL114" s="98">
        <v>11</v>
      </c>
      <c r="CM114" s="241">
        <v>19</v>
      </c>
      <c r="CN114" s="433">
        <f t="shared" si="55"/>
        <v>185</v>
      </c>
      <c r="CO114" s="98">
        <v>20</v>
      </c>
      <c r="CP114" s="98">
        <v>20</v>
      </c>
      <c r="CQ114" s="98">
        <v>21</v>
      </c>
      <c r="CR114" s="98">
        <v>17</v>
      </c>
      <c r="CS114" s="98">
        <v>20</v>
      </c>
      <c r="CT114" s="98">
        <v>16</v>
      </c>
      <c r="CU114" s="98">
        <v>18</v>
      </c>
      <c r="CV114" s="98">
        <v>19</v>
      </c>
      <c r="CW114" s="98">
        <v>13</v>
      </c>
      <c r="CX114" s="98">
        <v>19</v>
      </c>
      <c r="CY114" s="98">
        <v>12</v>
      </c>
      <c r="CZ114" s="98">
        <v>14</v>
      </c>
      <c r="DA114" s="472">
        <f t="shared" si="28"/>
        <v>209</v>
      </c>
      <c r="DB114" s="137">
        <v>16</v>
      </c>
      <c r="DC114" s="98">
        <v>11</v>
      </c>
      <c r="DD114" s="98">
        <v>20</v>
      </c>
      <c r="DE114" s="568">
        <f t="shared" si="35"/>
        <v>85</v>
      </c>
      <c r="DF114" s="485">
        <f t="shared" si="36"/>
        <v>61</v>
      </c>
      <c r="DG114" s="474">
        <f t="shared" si="37"/>
        <v>47</v>
      </c>
      <c r="DH114" s="363">
        <f t="shared" si="14"/>
        <v>-22.95081967213115</v>
      </c>
      <c r="DN114" s="231"/>
      <c r="DO114" s="231"/>
      <c r="DP114" s="231"/>
      <c r="DQ114" s="231"/>
      <c r="DR114" s="231"/>
      <c r="DS114" s="231"/>
      <c r="DT114" s="231"/>
      <c r="DU114" s="231"/>
      <c r="DV114" s="231"/>
      <c r="DW114" s="231"/>
      <c r="DX114" s="231"/>
      <c r="DY114" s="231"/>
      <c r="DZ114" s="231"/>
      <c r="EA114" s="231"/>
      <c r="EB114" s="231"/>
      <c r="EC114" s="231"/>
      <c r="ED114" s="231"/>
      <c r="EE114" s="231"/>
    </row>
    <row r="115" spans="1:135" ht="20.100000000000001" customHeight="1" x14ac:dyDescent="0.25">
      <c r="A115" s="536"/>
      <c r="B115" s="110" t="s">
        <v>123</v>
      </c>
      <c r="C115" s="129" t="s">
        <v>125</v>
      </c>
      <c r="D115" s="175">
        <v>0</v>
      </c>
      <c r="E115" s="176">
        <v>0</v>
      </c>
      <c r="F115" s="176">
        <v>0</v>
      </c>
      <c r="G115" s="176">
        <v>0</v>
      </c>
      <c r="H115" s="176">
        <v>0</v>
      </c>
      <c r="I115" s="176">
        <v>0</v>
      </c>
      <c r="J115" s="176">
        <v>0</v>
      </c>
      <c r="K115" s="176">
        <v>0</v>
      </c>
      <c r="L115" s="176">
        <v>0</v>
      </c>
      <c r="M115" s="176">
        <v>0</v>
      </c>
      <c r="N115" s="176">
        <v>0</v>
      </c>
      <c r="O115" s="176">
        <v>0</v>
      </c>
      <c r="P115" s="168">
        <f>SUM(D115:O115)</f>
        <v>0</v>
      </c>
      <c r="Q115" s="177">
        <v>0</v>
      </c>
      <c r="R115" s="177">
        <v>0</v>
      </c>
      <c r="S115" s="177">
        <v>0</v>
      </c>
      <c r="T115" s="177">
        <v>0</v>
      </c>
      <c r="U115" s="177">
        <v>0</v>
      </c>
      <c r="V115" s="177">
        <v>0</v>
      </c>
      <c r="W115" s="177">
        <v>0</v>
      </c>
      <c r="X115" s="177">
        <v>0</v>
      </c>
      <c r="Y115" s="177">
        <v>0</v>
      </c>
      <c r="Z115" s="177">
        <v>0</v>
      </c>
      <c r="AA115" s="178">
        <v>0</v>
      </c>
      <c r="AB115" s="178">
        <v>0</v>
      </c>
      <c r="AC115" s="168">
        <f>SUM(Q115:AB115)</f>
        <v>0</v>
      </c>
      <c r="AD115" s="178">
        <v>0</v>
      </c>
      <c r="AE115" s="178">
        <v>0</v>
      </c>
      <c r="AF115" s="178">
        <v>0</v>
      </c>
      <c r="AG115" s="178">
        <v>0</v>
      </c>
      <c r="AH115" s="178">
        <v>0</v>
      </c>
      <c r="AI115" s="178">
        <v>0</v>
      </c>
      <c r="AJ115" s="178">
        <v>0</v>
      </c>
      <c r="AK115" s="178">
        <v>0</v>
      </c>
      <c r="AL115" s="178">
        <v>0</v>
      </c>
      <c r="AM115" s="178">
        <v>0</v>
      </c>
      <c r="AN115" s="178">
        <v>0</v>
      </c>
      <c r="AO115" s="178">
        <v>0</v>
      </c>
      <c r="AP115" s="248">
        <v>0</v>
      </c>
      <c r="AQ115" s="178">
        <v>0</v>
      </c>
      <c r="AR115" s="178">
        <v>0</v>
      </c>
      <c r="AS115" s="178">
        <v>0</v>
      </c>
      <c r="AT115" s="178">
        <v>0</v>
      </c>
      <c r="AU115" s="178">
        <v>0</v>
      </c>
      <c r="AV115" s="178">
        <v>0</v>
      </c>
      <c r="AW115" s="178">
        <v>0</v>
      </c>
      <c r="AX115" s="178">
        <v>0</v>
      </c>
      <c r="AY115" s="178">
        <v>0</v>
      </c>
      <c r="AZ115" s="178">
        <v>0</v>
      </c>
      <c r="BA115" s="178">
        <v>0</v>
      </c>
      <c r="BB115" s="248">
        <v>0</v>
      </c>
      <c r="BC115" s="178">
        <v>0</v>
      </c>
      <c r="BD115" s="178">
        <v>0</v>
      </c>
      <c r="BE115" s="178">
        <v>0</v>
      </c>
      <c r="BF115" s="178">
        <v>0</v>
      </c>
      <c r="BG115" s="178">
        <v>0</v>
      </c>
      <c r="BH115" s="178">
        <v>0</v>
      </c>
      <c r="BI115" s="178">
        <v>0</v>
      </c>
      <c r="BJ115" s="178">
        <v>0</v>
      </c>
      <c r="BK115" s="178">
        <v>0</v>
      </c>
      <c r="BL115" s="178">
        <v>0</v>
      </c>
      <c r="BM115" s="178">
        <v>0</v>
      </c>
      <c r="BN115" s="433">
        <f t="shared" si="54"/>
        <v>0</v>
      </c>
      <c r="BO115" s="178">
        <v>0</v>
      </c>
      <c r="BP115" s="178">
        <v>0</v>
      </c>
      <c r="BQ115" s="178">
        <v>0</v>
      </c>
      <c r="BR115" s="178">
        <v>0</v>
      </c>
      <c r="BS115" s="178">
        <v>0</v>
      </c>
      <c r="BT115" s="178">
        <v>0</v>
      </c>
      <c r="BU115" s="178">
        <v>0</v>
      </c>
      <c r="BV115" s="178">
        <v>0</v>
      </c>
      <c r="BW115" s="178">
        <v>0</v>
      </c>
      <c r="BX115" s="178">
        <v>0</v>
      </c>
      <c r="BY115" s="178">
        <v>0</v>
      </c>
      <c r="BZ115" s="178">
        <v>0</v>
      </c>
      <c r="CA115" s="472">
        <f t="shared" si="30"/>
        <v>0</v>
      </c>
      <c r="CB115" s="248">
        <v>0</v>
      </c>
      <c r="CC115" s="178">
        <v>0</v>
      </c>
      <c r="CD115" s="178">
        <v>0</v>
      </c>
      <c r="CE115" s="178">
        <v>0</v>
      </c>
      <c r="CF115" s="178">
        <v>0</v>
      </c>
      <c r="CG115" s="178">
        <v>0</v>
      </c>
      <c r="CH115" s="178">
        <v>0</v>
      </c>
      <c r="CI115" s="178">
        <v>0</v>
      </c>
      <c r="CJ115" s="178">
        <v>0</v>
      </c>
      <c r="CK115" s="178">
        <v>0</v>
      </c>
      <c r="CL115" s="178">
        <v>0</v>
      </c>
      <c r="CM115" s="428">
        <v>0</v>
      </c>
      <c r="CN115" s="433">
        <f t="shared" si="55"/>
        <v>0</v>
      </c>
      <c r="CO115" s="178">
        <v>0</v>
      </c>
      <c r="CP115" s="178">
        <v>0</v>
      </c>
      <c r="CQ115" s="178">
        <v>0</v>
      </c>
      <c r="CR115" s="178">
        <v>0</v>
      </c>
      <c r="CS115" s="178">
        <v>0</v>
      </c>
      <c r="CT115" s="178">
        <v>0</v>
      </c>
      <c r="CU115" s="178">
        <v>0</v>
      </c>
      <c r="CV115" s="178">
        <v>0</v>
      </c>
      <c r="CW115" s="178">
        <v>0</v>
      </c>
      <c r="CX115" s="178">
        <v>0</v>
      </c>
      <c r="CY115" s="178">
        <v>0</v>
      </c>
      <c r="CZ115" s="178">
        <v>0</v>
      </c>
      <c r="DA115" s="472">
        <f t="shared" si="28"/>
        <v>0</v>
      </c>
      <c r="DB115" s="248">
        <v>0</v>
      </c>
      <c r="DC115" s="178">
        <v>0</v>
      </c>
      <c r="DD115" s="178">
        <v>0</v>
      </c>
      <c r="DE115" s="568">
        <f t="shared" si="35"/>
        <v>0</v>
      </c>
      <c r="DF115" s="485">
        <f t="shared" si="36"/>
        <v>0</v>
      </c>
      <c r="DG115" s="474">
        <f t="shared" si="37"/>
        <v>0</v>
      </c>
      <c r="DH115" s="363"/>
      <c r="DN115" s="231"/>
      <c r="DO115" s="231"/>
      <c r="DP115" s="231"/>
      <c r="DQ115" s="231"/>
      <c r="DR115" s="231"/>
      <c r="DS115" s="231"/>
      <c r="DT115" s="231"/>
      <c r="DU115" s="231"/>
      <c r="DV115" s="231"/>
      <c r="DW115" s="231"/>
      <c r="DX115" s="231"/>
      <c r="DY115" s="231"/>
      <c r="DZ115" s="231"/>
      <c r="EA115" s="231"/>
      <c r="EB115" s="231"/>
      <c r="EC115" s="231"/>
      <c r="ED115" s="231"/>
      <c r="EE115" s="231"/>
    </row>
    <row r="116" spans="1:135" ht="20.100000000000001" customHeight="1" x14ac:dyDescent="0.25">
      <c r="A116" s="536"/>
      <c r="B116" s="110" t="s">
        <v>179</v>
      </c>
      <c r="C116" s="464" t="s">
        <v>216</v>
      </c>
      <c r="D116" s="175">
        <v>0</v>
      </c>
      <c r="E116" s="176">
        <v>0</v>
      </c>
      <c r="F116" s="176">
        <v>0</v>
      </c>
      <c r="G116" s="176">
        <v>0</v>
      </c>
      <c r="H116" s="176">
        <v>0</v>
      </c>
      <c r="I116" s="176">
        <v>0</v>
      </c>
      <c r="J116" s="176">
        <v>0</v>
      </c>
      <c r="K116" s="176">
        <v>0</v>
      </c>
      <c r="L116" s="176">
        <v>0</v>
      </c>
      <c r="M116" s="176">
        <v>0</v>
      </c>
      <c r="N116" s="176">
        <v>0</v>
      </c>
      <c r="O116" s="176">
        <v>0</v>
      </c>
      <c r="P116" s="168">
        <f>SUM(D116:O116)</f>
        <v>0</v>
      </c>
      <c r="Q116" s="177">
        <v>0</v>
      </c>
      <c r="R116" s="177">
        <v>0</v>
      </c>
      <c r="S116" s="177">
        <v>0</v>
      </c>
      <c r="T116" s="177">
        <v>0</v>
      </c>
      <c r="U116" s="177">
        <v>0</v>
      </c>
      <c r="V116" s="177">
        <v>0</v>
      </c>
      <c r="W116" s="177">
        <v>0</v>
      </c>
      <c r="X116" s="177">
        <v>0</v>
      </c>
      <c r="Y116" s="177">
        <v>0</v>
      </c>
      <c r="Z116" s="177">
        <v>0</v>
      </c>
      <c r="AA116" s="178">
        <v>0</v>
      </c>
      <c r="AB116" s="178">
        <v>0</v>
      </c>
      <c r="AC116" s="168">
        <f>SUM(Q116:AB116)</f>
        <v>0</v>
      </c>
      <c r="AD116" s="178">
        <v>0</v>
      </c>
      <c r="AE116" s="178">
        <v>0</v>
      </c>
      <c r="AF116" s="178">
        <v>0</v>
      </c>
      <c r="AG116" s="178">
        <v>0</v>
      </c>
      <c r="AH116" s="178">
        <v>0</v>
      </c>
      <c r="AI116" s="178">
        <v>0</v>
      </c>
      <c r="AJ116" s="178">
        <v>0</v>
      </c>
      <c r="AK116" s="178">
        <v>0</v>
      </c>
      <c r="AL116" s="178">
        <v>0</v>
      </c>
      <c r="AM116" s="178">
        <v>0</v>
      </c>
      <c r="AN116" s="178">
        <v>0</v>
      </c>
      <c r="AO116" s="178">
        <v>0</v>
      </c>
      <c r="AP116" s="248">
        <v>0</v>
      </c>
      <c r="AQ116" s="178">
        <v>0</v>
      </c>
      <c r="AR116" s="178">
        <v>0</v>
      </c>
      <c r="AS116" s="178">
        <v>0</v>
      </c>
      <c r="AT116" s="178">
        <v>0</v>
      </c>
      <c r="AU116" s="178">
        <v>0</v>
      </c>
      <c r="AV116" s="178">
        <v>0</v>
      </c>
      <c r="AW116" s="178">
        <v>0</v>
      </c>
      <c r="AX116" s="178">
        <v>0</v>
      </c>
      <c r="AY116" s="178">
        <v>0</v>
      </c>
      <c r="AZ116" s="178">
        <v>0</v>
      </c>
      <c r="BA116" s="178">
        <v>0</v>
      </c>
      <c r="BB116" s="248">
        <v>0</v>
      </c>
      <c r="BC116" s="178">
        <v>0</v>
      </c>
      <c r="BD116" s="178">
        <v>0</v>
      </c>
      <c r="BE116" s="178">
        <v>0</v>
      </c>
      <c r="BF116" s="178">
        <v>0</v>
      </c>
      <c r="BG116" s="178">
        <v>0</v>
      </c>
      <c r="BH116" s="178">
        <v>0</v>
      </c>
      <c r="BI116" s="178">
        <v>0</v>
      </c>
      <c r="BJ116" s="178">
        <v>0</v>
      </c>
      <c r="BK116" s="178">
        <v>0</v>
      </c>
      <c r="BL116" s="178">
        <v>0</v>
      </c>
      <c r="BM116" s="178">
        <v>0</v>
      </c>
      <c r="BN116" s="433">
        <f t="shared" si="54"/>
        <v>0</v>
      </c>
      <c r="BO116" s="178">
        <v>0</v>
      </c>
      <c r="BP116" s="178">
        <v>0</v>
      </c>
      <c r="BQ116" s="178">
        <v>0</v>
      </c>
      <c r="BR116" s="178">
        <v>0</v>
      </c>
      <c r="BS116" s="178">
        <v>0</v>
      </c>
      <c r="BT116" s="178">
        <v>0</v>
      </c>
      <c r="BU116" s="178">
        <v>0</v>
      </c>
      <c r="BV116" s="178">
        <v>0</v>
      </c>
      <c r="BW116" s="178">
        <v>0</v>
      </c>
      <c r="BX116" s="178">
        <v>0</v>
      </c>
      <c r="BY116" s="178">
        <v>0</v>
      </c>
      <c r="BZ116" s="178">
        <v>0</v>
      </c>
      <c r="CA116" s="472">
        <f t="shared" si="30"/>
        <v>0</v>
      </c>
      <c r="CB116" s="248">
        <v>0</v>
      </c>
      <c r="CC116" s="178">
        <v>0</v>
      </c>
      <c r="CD116" s="178">
        <v>0</v>
      </c>
      <c r="CE116" s="178">
        <v>0</v>
      </c>
      <c r="CF116" s="178">
        <v>0</v>
      </c>
      <c r="CG116" s="178">
        <v>0</v>
      </c>
      <c r="CH116" s="178">
        <v>0</v>
      </c>
      <c r="CI116" s="178">
        <v>0</v>
      </c>
      <c r="CJ116" s="178">
        <v>0</v>
      </c>
      <c r="CK116" s="178">
        <v>0</v>
      </c>
      <c r="CL116" s="178">
        <v>0</v>
      </c>
      <c r="CM116" s="428">
        <v>0</v>
      </c>
      <c r="CN116" s="433">
        <f t="shared" si="55"/>
        <v>0</v>
      </c>
      <c r="CO116" s="178">
        <v>0</v>
      </c>
      <c r="CP116" s="178">
        <v>0</v>
      </c>
      <c r="CQ116" s="178">
        <v>0</v>
      </c>
      <c r="CR116" s="178">
        <v>1</v>
      </c>
      <c r="CS116" s="178">
        <v>1</v>
      </c>
      <c r="CT116" s="178">
        <v>0</v>
      </c>
      <c r="CU116" s="178">
        <v>6</v>
      </c>
      <c r="CV116" s="178">
        <v>6</v>
      </c>
      <c r="CW116" s="178">
        <v>3</v>
      </c>
      <c r="CX116" s="178">
        <v>2</v>
      </c>
      <c r="CY116" s="178">
        <v>7</v>
      </c>
      <c r="CZ116" s="178">
        <v>23</v>
      </c>
      <c r="DA116" s="472">
        <f t="shared" si="28"/>
        <v>49</v>
      </c>
      <c r="DB116" s="248">
        <v>5</v>
      </c>
      <c r="DC116" s="178">
        <v>1</v>
      </c>
      <c r="DD116" s="178">
        <v>2</v>
      </c>
      <c r="DE116" s="568">
        <f t="shared" si="35"/>
        <v>0</v>
      </c>
      <c r="DF116" s="485">
        <f t="shared" si="36"/>
        <v>0</v>
      </c>
      <c r="DG116" s="474">
        <f t="shared" si="37"/>
        <v>8</v>
      </c>
      <c r="DH116" s="363"/>
      <c r="DN116" s="231"/>
      <c r="DO116" s="231"/>
      <c r="DP116" s="231"/>
      <c r="DQ116" s="231"/>
      <c r="DR116" s="231"/>
      <c r="DS116" s="231"/>
      <c r="DT116" s="231"/>
      <c r="DU116" s="231"/>
      <c r="DV116" s="231"/>
      <c r="DW116" s="231"/>
      <c r="DX116" s="231"/>
      <c r="DY116" s="231"/>
      <c r="DZ116" s="231"/>
      <c r="EA116" s="231"/>
      <c r="EB116" s="231"/>
      <c r="EC116" s="231"/>
      <c r="ED116" s="231"/>
      <c r="EE116" s="231"/>
    </row>
    <row r="117" spans="1:135" ht="19.5" customHeight="1" x14ac:dyDescent="0.25">
      <c r="A117" s="536"/>
      <c r="B117" s="170" t="s">
        <v>17</v>
      </c>
      <c r="C117" s="171" t="s">
        <v>18</v>
      </c>
      <c r="D117" s="175">
        <v>217</v>
      </c>
      <c r="E117" s="176">
        <v>201</v>
      </c>
      <c r="F117" s="176">
        <v>256</v>
      </c>
      <c r="G117" s="176">
        <v>235</v>
      </c>
      <c r="H117" s="176">
        <v>218</v>
      </c>
      <c r="I117" s="176">
        <v>246</v>
      </c>
      <c r="J117" s="176">
        <v>245</v>
      </c>
      <c r="K117" s="176">
        <v>227</v>
      </c>
      <c r="L117" s="176">
        <v>257</v>
      </c>
      <c r="M117" s="176">
        <v>262</v>
      </c>
      <c r="N117" s="176">
        <v>237</v>
      </c>
      <c r="O117" s="176">
        <v>260</v>
      </c>
      <c r="P117" s="168">
        <f>SUM(D117:O117)</f>
        <v>2861</v>
      </c>
      <c r="Q117" s="177">
        <v>219</v>
      </c>
      <c r="R117" s="177">
        <v>223</v>
      </c>
      <c r="S117" s="177">
        <v>287</v>
      </c>
      <c r="T117" s="177">
        <v>251</v>
      </c>
      <c r="U117" s="177">
        <v>256</v>
      </c>
      <c r="V117" s="177">
        <v>258</v>
      </c>
      <c r="W117" s="177">
        <v>274</v>
      </c>
      <c r="X117" s="177">
        <v>257</v>
      </c>
      <c r="Y117" s="177">
        <v>274</v>
      </c>
      <c r="Z117" s="177">
        <v>268</v>
      </c>
      <c r="AA117" s="178">
        <v>276</v>
      </c>
      <c r="AB117" s="178">
        <v>292</v>
      </c>
      <c r="AC117" s="168">
        <f>SUM(Q117:AB117)</f>
        <v>3135</v>
      </c>
      <c r="AD117" s="178">
        <v>268</v>
      </c>
      <c r="AE117" s="178">
        <v>241</v>
      </c>
      <c r="AF117" s="178">
        <v>273</v>
      </c>
      <c r="AG117" s="178">
        <v>283</v>
      </c>
      <c r="AH117" s="178">
        <v>284</v>
      </c>
      <c r="AI117" s="178">
        <v>280</v>
      </c>
      <c r="AJ117" s="178">
        <v>298</v>
      </c>
      <c r="AK117" s="178">
        <v>413</v>
      </c>
      <c r="AL117" s="178">
        <v>421</v>
      </c>
      <c r="AM117" s="178">
        <v>401</v>
      </c>
      <c r="AN117" s="178">
        <v>403</v>
      </c>
      <c r="AO117" s="178">
        <v>414</v>
      </c>
      <c r="AP117" s="137">
        <v>372</v>
      </c>
      <c r="AQ117" s="98">
        <v>348</v>
      </c>
      <c r="AR117" s="98">
        <v>422</v>
      </c>
      <c r="AS117" s="98">
        <v>408</v>
      </c>
      <c r="AT117" s="98">
        <v>486</v>
      </c>
      <c r="AU117" s="98">
        <v>425</v>
      </c>
      <c r="AV117" s="98">
        <v>486</v>
      </c>
      <c r="AW117" s="98">
        <v>497</v>
      </c>
      <c r="AX117" s="98">
        <v>429</v>
      </c>
      <c r="AY117" s="98">
        <v>558</v>
      </c>
      <c r="AZ117" s="98">
        <v>494</v>
      </c>
      <c r="BA117" s="98">
        <v>453</v>
      </c>
      <c r="BB117" s="137">
        <v>477</v>
      </c>
      <c r="BC117" s="98">
        <v>459</v>
      </c>
      <c r="BD117" s="98">
        <v>482</v>
      </c>
      <c r="BE117" s="98">
        <v>553</v>
      </c>
      <c r="BF117" s="98">
        <v>482</v>
      </c>
      <c r="BG117" s="98">
        <v>484</v>
      </c>
      <c r="BH117" s="98">
        <v>572</v>
      </c>
      <c r="BI117" s="98">
        <v>534</v>
      </c>
      <c r="BJ117" s="98">
        <v>535</v>
      </c>
      <c r="BK117" s="98">
        <v>569</v>
      </c>
      <c r="BL117" s="98">
        <v>532</v>
      </c>
      <c r="BM117" s="98">
        <v>532</v>
      </c>
      <c r="BN117" s="433">
        <f t="shared" si="54"/>
        <v>6211</v>
      </c>
      <c r="BO117" s="98">
        <v>511</v>
      </c>
      <c r="BP117" s="98">
        <v>512</v>
      </c>
      <c r="BQ117" s="98">
        <v>516</v>
      </c>
      <c r="BR117" s="98">
        <v>524</v>
      </c>
      <c r="BS117" s="98">
        <v>567</v>
      </c>
      <c r="BT117" s="98">
        <v>542</v>
      </c>
      <c r="BU117" s="98">
        <v>587</v>
      </c>
      <c r="BV117" s="98">
        <v>538</v>
      </c>
      <c r="BW117" s="98">
        <v>575</v>
      </c>
      <c r="BX117" s="98">
        <v>556</v>
      </c>
      <c r="BY117" s="98">
        <v>443</v>
      </c>
      <c r="BZ117" s="98">
        <v>523</v>
      </c>
      <c r="CA117" s="472">
        <f t="shared" si="30"/>
        <v>6394</v>
      </c>
      <c r="CB117" s="137">
        <v>473</v>
      </c>
      <c r="CC117" s="98">
        <v>403</v>
      </c>
      <c r="CD117" s="98">
        <v>486</v>
      </c>
      <c r="CE117" s="98">
        <v>505</v>
      </c>
      <c r="CF117" s="98">
        <v>440</v>
      </c>
      <c r="CG117" s="98">
        <v>453</v>
      </c>
      <c r="CH117" s="98">
        <v>505</v>
      </c>
      <c r="CI117" s="98">
        <v>429</v>
      </c>
      <c r="CJ117" s="98">
        <v>473</v>
      </c>
      <c r="CK117" s="98">
        <v>482</v>
      </c>
      <c r="CL117" s="98">
        <v>453</v>
      </c>
      <c r="CM117" s="241">
        <v>519</v>
      </c>
      <c r="CN117" s="433">
        <f t="shared" si="55"/>
        <v>5621</v>
      </c>
      <c r="CO117" s="98">
        <v>431</v>
      </c>
      <c r="CP117" s="98">
        <v>432</v>
      </c>
      <c r="CQ117" s="98">
        <v>510</v>
      </c>
      <c r="CR117" s="98">
        <v>482</v>
      </c>
      <c r="CS117" s="98">
        <v>438</v>
      </c>
      <c r="CT117" s="98">
        <v>512</v>
      </c>
      <c r="CU117" s="98">
        <v>527</v>
      </c>
      <c r="CV117" s="98">
        <v>573</v>
      </c>
      <c r="CW117" s="98">
        <v>561</v>
      </c>
      <c r="CX117" s="98">
        <v>560</v>
      </c>
      <c r="CY117" s="98">
        <v>539</v>
      </c>
      <c r="CZ117" s="98">
        <v>532</v>
      </c>
      <c r="DA117" s="472">
        <f t="shared" si="28"/>
        <v>6097</v>
      </c>
      <c r="DB117" s="137">
        <v>523</v>
      </c>
      <c r="DC117" s="98">
        <v>464</v>
      </c>
      <c r="DD117" s="98">
        <v>632</v>
      </c>
      <c r="DE117" s="568">
        <f t="shared" si="35"/>
        <v>1362</v>
      </c>
      <c r="DF117" s="485">
        <f t="shared" si="36"/>
        <v>1373</v>
      </c>
      <c r="DG117" s="474">
        <f t="shared" si="37"/>
        <v>1619</v>
      </c>
      <c r="DH117" s="363">
        <f t="shared" si="14"/>
        <v>17.916970138383093</v>
      </c>
      <c r="DN117" s="231"/>
      <c r="DO117" s="231"/>
      <c r="DP117" s="231"/>
      <c r="DQ117" s="231"/>
      <c r="DR117" s="231"/>
      <c r="DS117" s="231"/>
      <c r="DT117" s="231"/>
      <c r="DU117" s="231"/>
      <c r="DV117" s="231"/>
      <c r="DW117" s="231"/>
      <c r="DX117" s="231"/>
      <c r="DY117" s="231"/>
      <c r="DZ117" s="231"/>
      <c r="EA117" s="231"/>
      <c r="EB117" s="231"/>
      <c r="EC117" s="231"/>
      <c r="ED117" s="231"/>
      <c r="EE117" s="231"/>
    </row>
    <row r="118" spans="1:135" ht="20.100000000000001" customHeight="1" x14ac:dyDescent="0.25">
      <c r="A118" s="536"/>
      <c r="B118" s="110" t="s">
        <v>166</v>
      </c>
      <c r="C118" s="129" t="s">
        <v>167</v>
      </c>
      <c r="D118" s="175">
        <v>0</v>
      </c>
      <c r="E118" s="176">
        <v>0</v>
      </c>
      <c r="F118" s="176">
        <v>0</v>
      </c>
      <c r="G118" s="176">
        <v>0</v>
      </c>
      <c r="H118" s="176">
        <v>0</v>
      </c>
      <c r="I118" s="176">
        <v>0</v>
      </c>
      <c r="J118" s="176">
        <v>0</v>
      </c>
      <c r="K118" s="176">
        <v>0</v>
      </c>
      <c r="L118" s="176">
        <v>0</v>
      </c>
      <c r="M118" s="176">
        <v>0</v>
      </c>
      <c r="N118" s="176">
        <v>0</v>
      </c>
      <c r="O118" s="176">
        <v>0</v>
      </c>
      <c r="P118" s="363">
        <v>0</v>
      </c>
      <c r="Q118" s="176">
        <v>0</v>
      </c>
      <c r="R118" s="176">
        <v>0</v>
      </c>
      <c r="S118" s="176">
        <v>0</v>
      </c>
      <c r="T118" s="176">
        <v>0</v>
      </c>
      <c r="U118" s="176">
        <v>0</v>
      </c>
      <c r="V118" s="176">
        <v>0</v>
      </c>
      <c r="W118" s="176">
        <v>0</v>
      </c>
      <c r="X118" s="176">
        <v>0</v>
      </c>
      <c r="Y118" s="176">
        <v>0</v>
      </c>
      <c r="Z118" s="176">
        <v>0</v>
      </c>
      <c r="AA118" s="176">
        <v>0</v>
      </c>
      <c r="AB118" s="176">
        <v>0</v>
      </c>
      <c r="AC118" s="392">
        <v>0</v>
      </c>
      <c r="AD118" s="176">
        <v>0</v>
      </c>
      <c r="AE118" s="176">
        <v>0</v>
      </c>
      <c r="AF118" s="176">
        <v>0</v>
      </c>
      <c r="AG118" s="176">
        <v>0</v>
      </c>
      <c r="AH118" s="176">
        <v>0</v>
      </c>
      <c r="AI118" s="176">
        <v>0</v>
      </c>
      <c r="AJ118" s="176">
        <v>0</v>
      </c>
      <c r="AK118" s="176">
        <v>0</v>
      </c>
      <c r="AL118" s="176">
        <v>0</v>
      </c>
      <c r="AM118" s="176">
        <v>0</v>
      </c>
      <c r="AN118" s="176">
        <v>0</v>
      </c>
      <c r="AO118" s="176">
        <v>0</v>
      </c>
      <c r="AP118" s="137">
        <v>0</v>
      </c>
      <c r="AQ118" s="98">
        <v>0</v>
      </c>
      <c r="AR118" s="98">
        <v>0</v>
      </c>
      <c r="AS118" s="98">
        <v>0</v>
      </c>
      <c r="AT118" s="98">
        <v>0</v>
      </c>
      <c r="AU118" s="98">
        <v>0</v>
      </c>
      <c r="AV118" s="98">
        <v>0</v>
      </c>
      <c r="AW118" s="98">
        <v>0</v>
      </c>
      <c r="AX118" s="98">
        <v>0</v>
      </c>
      <c r="AY118" s="98">
        <v>0</v>
      </c>
      <c r="AZ118" s="98">
        <v>0</v>
      </c>
      <c r="BA118" s="98">
        <v>0</v>
      </c>
      <c r="BB118" s="137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433">
        <f t="shared" si="54"/>
        <v>0</v>
      </c>
      <c r="BO118" s="98">
        <v>0</v>
      </c>
      <c r="BP118" s="98">
        <v>0</v>
      </c>
      <c r="BQ118" s="98">
        <v>0</v>
      </c>
      <c r="BR118" s="98">
        <v>0</v>
      </c>
      <c r="BS118" s="98">
        <v>0</v>
      </c>
      <c r="BT118" s="98">
        <v>0</v>
      </c>
      <c r="BU118" s="98">
        <v>0</v>
      </c>
      <c r="BV118" s="98">
        <v>0</v>
      </c>
      <c r="BW118" s="98">
        <v>0</v>
      </c>
      <c r="BX118" s="98">
        <v>0</v>
      </c>
      <c r="BY118" s="98">
        <v>0</v>
      </c>
      <c r="BZ118" s="98">
        <v>0</v>
      </c>
      <c r="CA118" s="472">
        <f t="shared" si="30"/>
        <v>0</v>
      </c>
      <c r="CB118" s="137">
        <v>0</v>
      </c>
      <c r="CC118" s="98">
        <v>2</v>
      </c>
      <c r="CD118" s="98">
        <v>23</v>
      </c>
      <c r="CE118" s="98">
        <v>16</v>
      </c>
      <c r="CF118" s="98">
        <v>21</v>
      </c>
      <c r="CG118" s="98">
        <v>26</v>
      </c>
      <c r="CH118" s="98">
        <v>33</v>
      </c>
      <c r="CI118" s="98">
        <v>25</v>
      </c>
      <c r="CJ118" s="98">
        <v>16</v>
      </c>
      <c r="CK118" s="98">
        <v>25</v>
      </c>
      <c r="CL118" s="98">
        <v>13</v>
      </c>
      <c r="CM118" s="241">
        <v>28</v>
      </c>
      <c r="CN118" s="433">
        <f t="shared" si="55"/>
        <v>228</v>
      </c>
      <c r="CO118" s="98">
        <v>11</v>
      </c>
      <c r="CP118" s="98">
        <v>14</v>
      </c>
      <c r="CQ118" s="98">
        <v>19</v>
      </c>
      <c r="CR118" s="98">
        <v>11</v>
      </c>
      <c r="CS118" s="98">
        <v>17</v>
      </c>
      <c r="CT118" s="98">
        <v>30</v>
      </c>
      <c r="CU118" s="98">
        <v>17</v>
      </c>
      <c r="CV118" s="98">
        <v>20</v>
      </c>
      <c r="CW118" s="98">
        <v>33</v>
      </c>
      <c r="CX118" s="98">
        <v>19</v>
      </c>
      <c r="CY118" s="98">
        <v>22</v>
      </c>
      <c r="CZ118" s="98">
        <v>29</v>
      </c>
      <c r="DA118" s="472">
        <f t="shared" si="28"/>
        <v>242</v>
      </c>
      <c r="DB118" s="137">
        <v>22</v>
      </c>
      <c r="DC118" s="98">
        <v>16</v>
      </c>
      <c r="DD118" s="98">
        <v>31</v>
      </c>
      <c r="DE118" s="568">
        <f t="shared" si="35"/>
        <v>25</v>
      </c>
      <c r="DF118" s="485">
        <f t="shared" si="36"/>
        <v>44</v>
      </c>
      <c r="DG118" s="474">
        <f t="shared" si="37"/>
        <v>69</v>
      </c>
      <c r="DH118" s="363">
        <f t="shared" si="14"/>
        <v>56.818181818181813</v>
      </c>
      <c r="DN118" s="231"/>
      <c r="DO118" s="231"/>
      <c r="DP118" s="231"/>
      <c r="DQ118" s="231"/>
      <c r="DR118" s="231"/>
      <c r="DS118" s="231"/>
      <c r="DT118" s="231"/>
      <c r="DU118" s="231"/>
      <c r="DV118" s="231"/>
      <c r="DW118" s="231"/>
      <c r="DX118" s="231"/>
      <c r="DY118" s="231"/>
      <c r="DZ118" s="231"/>
      <c r="EA118" s="231"/>
      <c r="EB118" s="231"/>
      <c r="EC118" s="231"/>
      <c r="ED118" s="231"/>
      <c r="EE118" s="231"/>
    </row>
    <row r="119" spans="1:135" ht="20.100000000000001" customHeight="1" x14ac:dyDescent="0.25">
      <c r="A119" s="536"/>
      <c r="B119" s="110" t="s">
        <v>164</v>
      </c>
      <c r="C119" s="129" t="s">
        <v>218</v>
      </c>
      <c r="D119" s="175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363"/>
      <c r="Q119" s="176"/>
      <c r="R119" s="176"/>
      <c r="S119" s="176"/>
      <c r="T119" s="176"/>
      <c r="U119" s="176"/>
      <c r="V119" s="176"/>
      <c r="W119" s="176"/>
      <c r="X119" s="176"/>
      <c r="Y119" s="176"/>
      <c r="Z119" s="176"/>
      <c r="AA119" s="176"/>
      <c r="AB119" s="176"/>
      <c r="AC119" s="392"/>
      <c r="AD119" s="176"/>
      <c r="AE119" s="176"/>
      <c r="AF119" s="176"/>
      <c r="AG119" s="176"/>
      <c r="AH119" s="176"/>
      <c r="AI119" s="176"/>
      <c r="AJ119" s="176"/>
      <c r="AK119" s="176"/>
      <c r="AL119" s="176"/>
      <c r="AM119" s="176"/>
      <c r="AN119" s="176"/>
      <c r="AO119" s="176"/>
      <c r="AP119" s="137"/>
      <c r="AQ119" s="98"/>
      <c r="AR119" s="98"/>
      <c r="AS119" s="98"/>
      <c r="AT119" s="98"/>
      <c r="AU119" s="98"/>
      <c r="AV119" s="98"/>
      <c r="AW119" s="98"/>
      <c r="AX119" s="98"/>
      <c r="AY119" s="98"/>
      <c r="AZ119" s="98"/>
      <c r="BA119" s="98"/>
      <c r="BB119" s="137"/>
      <c r="BC119" s="98"/>
      <c r="BD119" s="98"/>
      <c r="BE119" s="98"/>
      <c r="BF119" s="98"/>
      <c r="BG119" s="98"/>
      <c r="BH119" s="98"/>
      <c r="BI119" s="98"/>
      <c r="BJ119" s="98"/>
      <c r="BK119" s="98"/>
      <c r="BL119" s="98"/>
      <c r="BM119" s="98"/>
      <c r="BN119" s="433"/>
      <c r="BO119" s="98"/>
      <c r="BP119" s="98"/>
      <c r="BQ119" s="98"/>
      <c r="BR119" s="98"/>
      <c r="BS119" s="98"/>
      <c r="BT119" s="98"/>
      <c r="BU119" s="98"/>
      <c r="BV119" s="98"/>
      <c r="BW119" s="98">
        <v>0</v>
      </c>
      <c r="BX119" s="98">
        <v>0</v>
      </c>
      <c r="BY119" s="98">
        <v>0</v>
      </c>
      <c r="BZ119" s="98">
        <v>0</v>
      </c>
      <c r="CA119" s="472">
        <f t="shared" si="30"/>
        <v>0</v>
      </c>
      <c r="CB119" s="137">
        <v>0</v>
      </c>
      <c r="CC119" s="98">
        <v>0</v>
      </c>
      <c r="CD119" s="98">
        <v>0</v>
      </c>
      <c r="CE119" s="98">
        <v>0</v>
      </c>
      <c r="CF119" s="98">
        <v>0</v>
      </c>
      <c r="CG119" s="98">
        <v>0</v>
      </c>
      <c r="CH119" s="98">
        <v>0</v>
      </c>
      <c r="CI119" s="98">
        <v>0</v>
      </c>
      <c r="CJ119" s="98">
        <v>0</v>
      </c>
      <c r="CK119" s="98">
        <v>0</v>
      </c>
      <c r="CL119" s="98">
        <v>0</v>
      </c>
      <c r="CM119" s="241">
        <v>0</v>
      </c>
      <c r="CN119" s="433">
        <f t="shared" si="55"/>
        <v>0</v>
      </c>
      <c r="CO119" s="98">
        <v>0</v>
      </c>
      <c r="CP119" s="98">
        <v>0</v>
      </c>
      <c r="CQ119" s="98">
        <v>0</v>
      </c>
      <c r="CR119" s="98">
        <v>0</v>
      </c>
      <c r="CS119" s="98">
        <v>0</v>
      </c>
      <c r="CT119" s="98">
        <v>0</v>
      </c>
      <c r="CU119" s="98">
        <v>0</v>
      </c>
      <c r="CV119" s="98">
        <v>0</v>
      </c>
      <c r="CW119" s="98">
        <v>1</v>
      </c>
      <c r="CX119" s="98">
        <v>0</v>
      </c>
      <c r="CY119" s="98">
        <v>0</v>
      </c>
      <c r="CZ119" s="98">
        <v>0</v>
      </c>
      <c r="DA119" s="472">
        <f t="shared" si="28"/>
        <v>1</v>
      </c>
      <c r="DB119" s="137">
        <v>0</v>
      </c>
      <c r="DC119" s="98">
        <v>0</v>
      </c>
      <c r="DD119" s="98">
        <v>0</v>
      </c>
      <c r="DE119" s="568">
        <f t="shared" si="35"/>
        <v>0</v>
      </c>
      <c r="DF119" s="485">
        <f t="shared" si="36"/>
        <v>0</v>
      </c>
      <c r="DG119" s="474">
        <f t="shared" si="37"/>
        <v>0</v>
      </c>
      <c r="DH119" s="363"/>
      <c r="DN119" s="231"/>
      <c r="DO119" s="231"/>
      <c r="DP119" s="231"/>
      <c r="DQ119" s="231"/>
      <c r="DR119" s="231"/>
      <c r="DS119" s="231"/>
      <c r="DT119" s="231"/>
      <c r="DU119" s="231"/>
      <c r="DV119" s="231"/>
      <c r="DW119" s="231"/>
      <c r="DX119" s="231"/>
      <c r="DY119" s="231"/>
      <c r="DZ119" s="231"/>
      <c r="EA119" s="231"/>
      <c r="EB119" s="231"/>
      <c r="EC119" s="231"/>
      <c r="ED119" s="231"/>
      <c r="EE119" s="231"/>
    </row>
    <row r="120" spans="1:135" ht="20.100000000000001" customHeight="1" x14ac:dyDescent="0.25">
      <c r="A120" s="536"/>
      <c r="B120" s="463" t="s">
        <v>28</v>
      </c>
      <c r="C120" s="464" t="s">
        <v>29</v>
      </c>
      <c r="D120" s="465">
        <v>1</v>
      </c>
      <c r="E120" s="466">
        <v>4</v>
      </c>
      <c r="F120" s="466">
        <v>0</v>
      </c>
      <c r="G120" s="466">
        <v>0</v>
      </c>
      <c r="H120" s="466">
        <v>2</v>
      </c>
      <c r="I120" s="466">
        <v>0</v>
      </c>
      <c r="J120" s="466">
        <v>0</v>
      </c>
      <c r="K120" s="466">
        <v>0</v>
      </c>
      <c r="L120" s="466">
        <v>0</v>
      </c>
      <c r="M120" s="467">
        <v>0</v>
      </c>
      <c r="N120" s="467">
        <v>0</v>
      </c>
      <c r="O120" s="466">
        <v>0</v>
      </c>
      <c r="P120" s="468">
        <f>SUM(D120:O120)</f>
        <v>7</v>
      </c>
      <c r="Q120" s="469">
        <v>0</v>
      </c>
      <c r="R120" s="469">
        <v>0</v>
      </c>
      <c r="S120" s="469">
        <v>0</v>
      </c>
      <c r="T120" s="469">
        <v>0</v>
      </c>
      <c r="U120" s="469">
        <v>0</v>
      </c>
      <c r="V120" s="469">
        <v>0</v>
      </c>
      <c r="W120" s="469">
        <v>0</v>
      </c>
      <c r="X120" s="469">
        <v>0</v>
      </c>
      <c r="Y120" s="469">
        <v>0</v>
      </c>
      <c r="Z120" s="469">
        <v>0</v>
      </c>
      <c r="AA120" s="469">
        <v>0</v>
      </c>
      <c r="AB120" s="470">
        <v>0</v>
      </c>
      <c r="AC120" s="468">
        <f>SUM(Q120:AB120)</f>
        <v>0</v>
      </c>
      <c r="AD120" s="470">
        <v>0</v>
      </c>
      <c r="AE120" s="470">
        <v>0</v>
      </c>
      <c r="AF120" s="470">
        <v>0</v>
      </c>
      <c r="AG120" s="470">
        <v>1</v>
      </c>
      <c r="AH120" s="470">
        <v>2</v>
      </c>
      <c r="AI120" s="470">
        <v>0</v>
      </c>
      <c r="AJ120" s="470">
        <v>0</v>
      </c>
      <c r="AK120" s="470">
        <v>0</v>
      </c>
      <c r="AL120" s="470">
        <v>0</v>
      </c>
      <c r="AM120" s="470">
        <v>0</v>
      </c>
      <c r="AN120" s="470">
        <v>0</v>
      </c>
      <c r="AO120" s="470">
        <v>0</v>
      </c>
      <c r="AP120" s="471">
        <v>0</v>
      </c>
      <c r="AQ120" s="470">
        <v>0</v>
      </c>
      <c r="AR120" s="470">
        <v>0</v>
      </c>
      <c r="AS120" s="470">
        <v>0</v>
      </c>
      <c r="AT120" s="470">
        <v>0</v>
      </c>
      <c r="AU120" s="470">
        <v>0</v>
      </c>
      <c r="AV120" s="470">
        <v>0</v>
      </c>
      <c r="AW120" s="470">
        <v>0</v>
      </c>
      <c r="AX120" s="470">
        <v>0</v>
      </c>
      <c r="AY120" s="470">
        <v>0</v>
      </c>
      <c r="AZ120" s="470">
        <v>0</v>
      </c>
      <c r="BA120" s="470">
        <v>0</v>
      </c>
      <c r="BB120" s="471">
        <v>0</v>
      </c>
      <c r="BC120" s="470">
        <v>0</v>
      </c>
      <c r="BD120" s="470">
        <v>0</v>
      </c>
      <c r="BE120" s="470">
        <v>1</v>
      </c>
      <c r="BF120" s="470">
        <v>0</v>
      </c>
      <c r="BG120" s="470">
        <v>0</v>
      </c>
      <c r="BH120" s="55">
        <v>0</v>
      </c>
      <c r="BI120" s="470">
        <v>0</v>
      </c>
      <c r="BJ120" s="470">
        <v>0</v>
      </c>
      <c r="BK120" s="470">
        <v>0</v>
      </c>
      <c r="BL120" s="470">
        <v>0</v>
      </c>
      <c r="BM120" s="470">
        <v>0</v>
      </c>
      <c r="BN120" s="472">
        <f t="shared" si="54"/>
        <v>1</v>
      </c>
      <c r="BO120" s="470">
        <v>0</v>
      </c>
      <c r="BP120" s="470">
        <v>0</v>
      </c>
      <c r="BQ120" s="470">
        <v>0</v>
      </c>
      <c r="BR120" s="470">
        <v>1</v>
      </c>
      <c r="BS120" s="470">
        <v>1</v>
      </c>
      <c r="BT120" s="470">
        <v>0</v>
      </c>
      <c r="BU120" s="470">
        <v>2</v>
      </c>
      <c r="BV120" s="470">
        <v>1</v>
      </c>
      <c r="BW120" s="470">
        <v>0</v>
      </c>
      <c r="BX120" s="470">
        <v>0</v>
      </c>
      <c r="BY120" s="470">
        <v>0</v>
      </c>
      <c r="BZ120" s="470">
        <v>3</v>
      </c>
      <c r="CA120" s="472">
        <f t="shared" si="30"/>
        <v>8</v>
      </c>
      <c r="CB120" s="471">
        <v>1</v>
      </c>
      <c r="CC120" s="470">
        <v>0</v>
      </c>
      <c r="CD120" s="470">
        <v>0</v>
      </c>
      <c r="CE120" s="470">
        <v>0</v>
      </c>
      <c r="CF120" s="470">
        <v>0</v>
      </c>
      <c r="CG120" s="470">
        <v>0</v>
      </c>
      <c r="CH120" s="470">
        <v>1</v>
      </c>
      <c r="CI120" s="470">
        <v>0</v>
      </c>
      <c r="CJ120" s="470">
        <v>1</v>
      </c>
      <c r="CK120" s="470">
        <v>3</v>
      </c>
      <c r="CL120" s="470">
        <v>5</v>
      </c>
      <c r="CM120" s="473">
        <v>0</v>
      </c>
      <c r="CN120" s="433">
        <f t="shared" si="55"/>
        <v>11</v>
      </c>
      <c r="CO120" s="470">
        <v>2</v>
      </c>
      <c r="CP120" s="470">
        <v>6</v>
      </c>
      <c r="CQ120" s="470">
        <v>4</v>
      </c>
      <c r="CR120" s="470">
        <v>4</v>
      </c>
      <c r="CS120" s="470">
        <v>7</v>
      </c>
      <c r="CT120" s="470">
        <v>3</v>
      </c>
      <c r="CU120" s="470">
        <v>6</v>
      </c>
      <c r="CV120" s="470">
        <v>8</v>
      </c>
      <c r="CW120" s="470">
        <v>5</v>
      </c>
      <c r="CX120" s="470">
        <v>4</v>
      </c>
      <c r="CY120" s="470">
        <v>2</v>
      </c>
      <c r="CZ120" s="470">
        <v>2</v>
      </c>
      <c r="DA120" s="472">
        <f t="shared" si="28"/>
        <v>53</v>
      </c>
      <c r="DB120" s="471">
        <v>1</v>
      </c>
      <c r="DC120" s="470">
        <v>1</v>
      </c>
      <c r="DD120" s="470">
        <v>0</v>
      </c>
      <c r="DE120" s="568">
        <f t="shared" si="35"/>
        <v>1</v>
      </c>
      <c r="DF120" s="485">
        <f t="shared" si="36"/>
        <v>12</v>
      </c>
      <c r="DG120" s="474">
        <f t="shared" si="37"/>
        <v>2</v>
      </c>
      <c r="DH120" s="475">
        <f t="shared" ref="DH120:DH149" si="56">((DG120/DF120)-1)*100</f>
        <v>-83.333333333333343</v>
      </c>
      <c r="DN120" s="231"/>
      <c r="DO120" s="231"/>
      <c r="DP120" s="231"/>
      <c r="DQ120" s="231"/>
      <c r="DR120" s="231"/>
      <c r="DS120" s="231"/>
      <c r="DT120" s="231"/>
      <c r="DU120" s="231"/>
      <c r="DV120" s="231"/>
      <c r="DW120" s="231"/>
      <c r="DX120" s="231"/>
      <c r="DY120" s="231"/>
      <c r="DZ120" s="231"/>
      <c r="EA120" s="231"/>
      <c r="EB120" s="231"/>
      <c r="EC120" s="231"/>
      <c r="ED120" s="231"/>
      <c r="EE120" s="231"/>
    </row>
    <row r="121" spans="1:135" ht="20.100000000000001" customHeight="1" x14ac:dyDescent="0.25">
      <c r="A121" s="536"/>
      <c r="B121" s="463" t="s">
        <v>30</v>
      </c>
      <c r="C121" s="464" t="s">
        <v>31</v>
      </c>
      <c r="D121" s="465">
        <v>1</v>
      </c>
      <c r="E121" s="466">
        <v>4</v>
      </c>
      <c r="F121" s="466">
        <v>0</v>
      </c>
      <c r="G121" s="466">
        <v>0</v>
      </c>
      <c r="H121" s="466">
        <v>1</v>
      </c>
      <c r="I121" s="466">
        <v>0</v>
      </c>
      <c r="J121" s="466">
        <v>0</v>
      </c>
      <c r="K121" s="466">
        <v>0</v>
      </c>
      <c r="L121" s="466">
        <v>0</v>
      </c>
      <c r="M121" s="467">
        <v>0</v>
      </c>
      <c r="N121" s="467">
        <v>0</v>
      </c>
      <c r="O121" s="466">
        <v>0</v>
      </c>
      <c r="P121" s="468">
        <f>SUM(D121:O121)</f>
        <v>6</v>
      </c>
      <c r="Q121" s="469">
        <v>0</v>
      </c>
      <c r="R121" s="469">
        <v>0</v>
      </c>
      <c r="S121" s="469">
        <v>0</v>
      </c>
      <c r="T121" s="469">
        <v>0</v>
      </c>
      <c r="U121" s="469">
        <v>0</v>
      </c>
      <c r="V121" s="469">
        <v>0</v>
      </c>
      <c r="W121" s="469">
        <v>0</v>
      </c>
      <c r="X121" s="469">
        <v>0</v>
      </c>
      <c r="Y121" s="469">
        <v>0</v>
      </c>
      <c r="Z121" s="469">
        <v>0</v>
      </c>
      <c r="AA121" s="469">
        <v>0</v>
      </c>
      <c r="AB121" s="470">
        <v>0</v>
      </c>
      <c r="AC121" s="468">
        <f>SUM(Q121:AB121)</f>
        <v>0</v>
      </c>
      <c r="AD121" s="470">
        <v>0</v>
      </c>
      <c r="AE121" s="470">
        <v>0</v>
      </c>
      <c r="AF121" s="470">
        <v>0</v>
      </c>
      <c r="AG121" s="470">
        <v>1</v>
      </c>
      <c r="AH121" s="470">
        <v>2</v>
      </c>
      <c r="AI121" s="470">
        <v>0</v>
      </c>
      <c r="AJ121" s="470">
        <v>0</v>
      </c>
      <c r="AK121" s="470">
        <v>0</v>
      </c>
      <c r="AL121" s="470">
        <v>0</v>
      </c>
      <c r="AM121" s="470">
        <v>0</v>
      </c>
      <c r="AN121" s="470">
        <v>0</v>
      </c>
      <c r="AO121" s="470">
        <v>0</v>
      </c>
      <c r="AP121" s="471">
        <v>0</v>
      </c>
      <c r="AQ121" s="470">
        <v>0</v>
      </c>
      <c r="AR121" s="470">
        <v>0</v>
      </c>
      <c r="AS121" s="470">
        <v>0</v>
      </c>
      <c r="AT121" s="470">
        <v>0</v>
      </c>
      <c r="AU121" s="470">
        <v>0</v>
      </c>
      <c r="AV121" s="470">
        <v>0</v>
      </c>
      <c r="AW121" s="470">
        <v>0</v>
      </c>
      <c r="AX121" s="470">
        <v>0</v>
      </c>
      <c r="AY121" s="470">
        <v>0</v>
      </c>
      <c r="AZ121" s="470">
        <v>0</v>
      </c>
      <c r="BA121" s="470">
        <v>0</v>
      </c>
      <c r="BB121" s="471">
        <v>0</v>
      </c>
      <c r="BC121" s="470">
        <v>0</v>
      </c>
      <c r="BD121" s="470">
        <v>0</v>
      </c>
      <c r="BE121" s="470">
        <v>0</v>
      </c>
      <c r="BF121" s="470">
        <v>0</v>
      </c>
      <c r="BG121" s="470">
        <v>0</v>
      </c>
      <c r="BH121" s="55">
        <v>0</v>
      </c>
      <c r="BI121" s="470">
        <v>0</v>
      </c>
      <c r="BJ121" s="470">
        <v>0</v>
      </c>
      <c r="BK121" s="470">
        <v>0</v>
      </c>
      <c r="BL121" s="470">
        <v>0</v>
      </c>
      <c r="BM121" s="470">
        <v>0</v>
      </c>
      <c r="BN121" s="472">
        <f t="shared" si="54"/>
        <v>0</v>
      </c>
      <c r="BO121" s="470">
        <v>0</v>
      </c>
      <c r="BP121" s="470">
        <v>0</v>
      </c>
      <c r="BQ121" s="470">
        <v>0</v>
      </c>
      <c r="BR121" s="470">
        <v>0</v>
      </c>
      <c r="BS121" s="470">
        <v>0</v>
      </c>
      <c r="BT121" s="470">
        <v>0</v>
      </c>
      <c r="BU121" s="470">
        <v>0</v>
      </c>
      <c r="BV121" s="470">
        <v>0</v>
      </c>
      <c r="BW121" s="470">
        <v>0</v>
      </c>
      <c r="BX121" s="470">
        <v>0</v>
      </c>
      <c r="BY121" s="470">
        <v>0</v>
      </c>
      <c r="BZ121" s="470">
        <v>0</v>
      </c>
      <c r="CA121" s="472">
        <f t="shared" si="30"/>
        <v>0</v>
      </c>
      <c r="CB121" s="471">
        <v>0</v>
      </c>
      <c r="CC121" s="470">
        <v>0</v>
      </c>
      <c r="CD121" s="470">
        <v>0</v>
      </c>
      <c r="CE121" s="470">
        <v>0</v>
      </c>
      <c r="CF121" s="470">
        <v>0</v>
      </c>
      <c r="CG121" s="470">
        <v>0</v>
      </c>
      <c r="CH121" s="470">
        <v>0</v>
      </c>
      <c r="CI121" s="470">
        <v>0</v>
      </c>
      <c r="CJ121" s="470">
        <v>0</v>
      </c>
      <c r="CK121" s="470">
        <v>0</v>
      </c>
      <c r="CL121" s="470">
        <v>0</v>
      </c>
      <c r="CM121" s="473">
        <v>0</v>
      </c>
      <c r="CN121" s="433">
        <f t="shared" si="55"/>
        <v>0</v>
      </c>
      <c r="CO121" s="470">
        <v>0</v>
      </c>
      <c r="CP121" s="470">
        <v>0</v>
      </c>
      <c r="CQ121" s="470">
        <v>0</v>
      </c>
      <c r="CR121" s="470">
        <v>0</v>
      </c>
      <c r="CS121" s="470">
        <v>0</v>
      </c>
      <c r="CT121" s="470">
        <v>0</v>
      </c>
      <c r="CU121" s="470">
        <v>0</v>
      </c>
      <c r="CV121" s="470">
        <v>0</v>
      </c>
      <c r="CW121" s="470">
        <v>0</v>
      </c>
      <c r="CX121" s="470">
        <v>0</v>
      </c>
      <c r="CY121" s="470">
        <v>0</v>
      </c>
      <c r="CZ121" s="470">
        <v>0</v>
      </c>
      <c r="DA121" s="472">
        <f t="shared" si="28"/>
        <v>0</v>
      </c>
      <c r="DB121" s="471">
        <v>0</v>
      </c>
      <c r="DC121" s="470">
        <v>0</v>
      </c>
      <c r="DD121" s="470">
        <v>0</v>
      </c>
      <c r="DE121" s="568">
        <f t="shared" si="35"/>
        <v>0</v>
      </c>
      <c r="DF121" s="485">
        <f t="shared" si="36"/>
        <v>0</v>
      </c>
      <c r="DG121" s="474">
        <f t="shared" si="37"/>
        <v>0</v>
      </c>
      <c r="DH121" s="475"/>
      <c r="DN121" s="231"/>
      <c r="DO121" s="231"/>
      <c r="DP121" s="231"/>
      <c r="DQ121" s="231"/>
      <c r="DR121" s="231"/>
      <c r="DS121" s="231"/>
      <c r="DT121" s="231"/>
      <c r="DU121" s="231"/>
      <c r="DV121" s="231"/>
      <c r="DW121" s="231"/>
      <c r="DX121" s="231"/>
      <c r="DY121" s="231"/>
      <c r="DZ121" s="231"/>
      <c r="EA121" s="231"/>
      <c r="EB121" s="231"/>
      <c r="EC121" s="231"/>
      <c r="ED121" s="231"/>
      <c r="EE121" s="231"/>
    </row>
    <row r="122" spans="1:135" ht="20.100000000000001" customHeight="1" x14ac:dyDescent="0.25">
      <c r="A122" s="536"/>
      <c r="B122" s="463" t="s">
        <v>223</v>
      </c>
      <c r="C122" s="464" t="s">
        <v>224</v>
      </c>
      <c r="D122" s="465"/>
      <c r="E122" s="466"/>
      <c r="F122" s="466"/>
      <c r="G122" s="466"/>
      <c r="H122" s="466"/>
      <c r="I122" s="466"/>
      <c r="J122" s="466"/>
      <c r="K122" s="466"/>
      <c r="L122" s="466"/>
      <c r="M122" s="467"/>
      <c r="N122" s="467"/>
      <c r="O122" s="466"/>
      <c r="P122" s="468"/>
      <c r="Q122" s="469"/>
      <c r="R122" s="469"/>
      <c r="S122" s="469"/>
      <c r="T122" s="469"/>
      <c r="U122" s="469"/>
      <c r="V122" s="469"/>
      <c r="W122" s="469"/>
      <c r="X122" s="469"/>
      <c r="Y122" s="469"/>
      <c r="Z122" s="469"/>
      <c r="AA122" s="469"/>
      <c r="AB122" s="470"/>
      <c r="AC122" s="468"/>
      <c r="AD122" s="470"/>
      <c r="AE122" s="470"/>
      <c r="AF122" s="470"/>
      <c r="AG122" s="470"/>
      <c r="AH122" s="470"/>
      <c r="AI122" s="470"/>
      <c r="AJ122" s="470"/>
      <c r="AK122" s="470"/>
      <c r="AL122" s="470"/>
      <c r="AM122" s="470"/>
      <c r="AN122" s="470"/>
      <c r="AO122" s="470"/>
      <c r="AP122" s="471"/>
      <c r="AQ122" s="470"/>
      <c r="AR122" s="470"/>
      <c r="AS122" s="470"/>
      <c r="AT122" s="470"/>
      <c r="AU122" s="470"/>
      <c r="AV122" s="470"/>
      <c r="AW122" s="470"/>
      <c r="AX122" s="470"/>
      <c r="AY122" s="470"/>
      <c r="AZ122" s="470"/>
      <c r="BA122" s="470"/>
      <c r="BB122" s="471"/>
      <c r="BC122" s="470"/>
      <c r="BD122" s="470"/>
      <c r="BE122" s="470"/>
      <c r="BF122" s="470"/>
      <c r="BG122" s="470"/>
      <c r="BH122" s="55"/>
      <c r="BI122" s="470"/>
      <c r="BJ122" s="470"/>
      <c r="BK122" s="470"/>
      <c r="BL122" s="470"/>
      <c r="BM122" s="470"/>
      <c r="BN122" s="472"/>
      <c r="BO122" s="470"/>
      <c r="BP122" s="470"/>
      <c r="BQ122" s="470"/>
      <c r="BR122" s="470"/>
      <c r="BS122" s="470"/>
      <c r="BT122" s="470"/>
      <c r="BU122" s="470"/>
      <c r="BV122" s="470"/>
      <c r="BW122" s="470"/>
      <c r="BX122" s="470"/>
      <c r="BY122" s="470"/>
      <c r="BZ122" s="470"/>
      <c r="CA122" s="472"/>
      <c r="CB122" s="471">
        <v>0</v>
      </c>
      <c r="CC122" s="470">
        <v>0</v>
      </c>
      <c r="CD122" s="470">
        <v>0</v>
      </c>
      <c r="CE122" s="470">
        <v>0</v>
      </c>
      <c r="CF122" s="470">
        <v>0</v>
      </c>
      <c r="CG122" s="470">
        <v>0</v>
      </c>
      <c r="CH122" s="470">
        <v>0</v>
      </c>
      <c r="CI122" s="470">
        <v>0</v>
      </c>
      <c r="CJ122" s="470">
        <v>0</v>
      </c>
      <c r="CK122" s="470">
        <v>0</v>
      </c>
      <c r="CL122" s="470">
        <v>0</v>
      </c>
      <c r="CM122" s="473">
        <v>0</v>
      </c>
      <c r="CN122" s="433">
        <f t="shared" si="55"/>
        <v>0</v>
      </c>
      <c r="CO122" s="470">
        <v>0</v>
      </c>
      <c r="CP122" s="470">
        <v>0</v>
      </c>
      <c r="CQ122" s="470">
        <v>0</v>
      </c>
      <c r="CR122" s="470">
        <v>0</v>
      </c>
      <c r="CS122" s="470">
        <v>0</v>
      </c>
      <c r="CT122" s="470">
        <v>0</v>
      </c>
      <c r="CU122" s="470">
        <v>0</v>
      </c>
      <c r="CV122" s="470">
        <v>0</v>
      </c>
      <c r="CW122" s="470">
        <v>0</v>
      </c>
      <c r="CX122" s="470">
        <v>0</v>
      </c>
      <c r="CY122" s="470">
        <v>0</v>
      </c>
      <c r="CZ122" s="470">
        <v>0</v>
      </c>
      <c r="DA122" s="472">
        <f t="shared" si="28"/>
        <v>0</v>
      </c>
      <c r="DB122" s="471">
        <v>0</v>
      </c>
      <c r="DC122" s="470">
        <v>1</v>
      </c>
      <c r="DD122" s="470">
        <v>0</v>
      </c>
      <c r="DE122" s="568">
        <f t="shared" si="35"/>
        <v>0</v>
      </c>
      <c r="DF122" s="485">
        <f t="shared" si="36"/>
        <v>0</v>
      </c>
      <c r="DG122" s="474">
        <f t="shared" si="37"/>
        <v>1</v>
      </c>
      <c r="DH122" s="475"/>
      <c r="DN122" s="231"/>
      <c r="DO122" s="231"/>
      <c r="DP122" s="231"/>
      <c r="DQ122" s="231"/>
      <c r="DR122" s="231"/>
      <c r="DS122" s="231"/>
      <c r="DT122" s="231"/>
      <c r="DU122" s="231"/>
      <c r="DV122" s="231"/>
      <c r="DW122" s="231"/>
      <c r="DX122" s="231"/>
      <c r="DY122" s="231"/>
      <c r="DZ122" s="231"/>
      <c r="EA122" s="231"/>
      <c r="EB122" s="231"/>
      <c r="EC122" s="231"/>
      <c r="ED122" s="231"/>
      <c r="EE122" s="231"/>
    </row>
    <row r="123" spans="1:135" ht="20.100000000000001" customHeight="1" x14ac:dyDescent="0.25">
      <c r="A123" s="536"/>
      <c r="B123" s="463" t="s">
        <v>136</v>
      </c>
      <c r="C123" s="464" t="s">
        <v>202</v>
      </c>
      <c r="D123" s="465">
        <v>0</v>
      </c>
      <c r="E123" s="466">
        <v>0</v>
      </c>
      <c r="F123" s="466">
        <v>0</v>
      </c>
      <c r="G123" s="466">
        <v>0</v>
      </c>
      <c r="H123" s="466">
        <v>1</v>
      </c>
      <c r="I123" s="466">
        <v>0</v>
      </c>
      <c r="J123" s="466">
        <v>0</v>
      </c>
      <c r="K123" s="466">
        <v>0</v>
      </c>
      <c r="L123" s="466">
        <v>0</v>
      </c>
      <c r="M123" s="467">
        <v>0</v>
      </c>
      <c r="N123" s="467">
        <v>0</v>
      </c>
      <c r="O123" s="466">
        <v>0</v>
      </c>
      <c r="P123" s="468">
        <f>SUM(D123:O123)</f>
        <v>1</v>
      </c>
      <c r="Q123" s="469">
        <v>0</v>
      </c>
      <c r="R123" s="469">
        <v>0</v>
      </c>
      <c r="S123" s="469">
        <v>0</v>
      </c>
      <c r="T123" s="469">
        <v>0</v>
      </c>
      <c r="U123" s="469">
        <v>0</v>
      </c>
      <c r="V123" s="469">
        <v>0</v>
      </c>
      <c r="W123" s="469">
        <v>0</v>
      </c>
      <c r="X123" s="469">
        <v>0</v>
      </c>
      <c r="Y123" s="469">
        <v>0</v>
      </c>
      <c r="Z123" s="469">
        <v>0</v>
      </c>
      <c r="AA123" s="469">
        <v>0</v>
      </c>
      <c r="AB123" s="470">
        <v>0</v>
      </c>
      <c r="AC123" s="468">
        <f>SUM(Q123:AB123)</f>
        <v>0</v>
      </c>
      <c r="AD123" s="470">
        <v>0</v>
      </c>
      <c r="AE123" s="470">
        <v>0</v>
      </c>
      <c r="AF123" s="470">
        <v>0</v>
      </c>
      <c r="AG123" s="470">
        <v>0</v>
      </c>
      <c r="AH123" s="470">
        <v>0</v>
      </c>
      <c r="AI123" s="470">
        <v>0</v>
      </c>
      <c r="AJ123" s="470">
        <v>0</v>
      </c>
      <c r="AK123" s="470">
        <v>0</v>
      </c>
      <c r="AL123" s="470">
        <v>0</v>
      </c>
      <c r="AM123" s="470">
        <v>0</v>
      </c>
      <c r="AN123" s="470">
        <v>0</v>
      </c>
      <c r="AO123" s="470">
        <v>0</v>
      </c>
      <c r="AP123" s="471">
        <v>0</v>
      </c>
      <c r="AQ123" s="470">
        <v>0</v>
      </c>
      <c r="AR123" s="470">
        <v>0</v>
      </c>
      <c r="AS123" s="470">
        <v>0</v>
      </c>
      <c r="AT123" s="470">
        <v>0</v>
      </c>
      <c r="AU123" s="470">
        <v>0</v>
      </c>
      <c r="AV123" s="470">
        <v>0</v>
      </c>
      <c r="AW123" s="470">
        <v>0</v>
      </c>
      <c r="AX123" s="470">
        <v>0</v>
      </c>
      <c r="AY123" s="470">
        <v>0</v>
      </c>
      <c r="AZ123" s="470">
        <v>0</v>
      </c>
      <c r="BA123" s="470">
        <v>0</v>
      </c>
      <c r="BB123" s="471">
        <v>0</v>
      </c>
      <c r="BC123" s="470">
        <v>0</v>
      </c>
      <c r="BD123" s="470">
        <v>0</v>
      </c>
      <c r="BE123" s="470">
        <v>1</v>
      </c>
      <c r="BF123" s="470">
        <v>0</v>
      </c>
      <c r="BG123" s="470">
        <v>0</v>
      </c>
      <c r="BH123" s="55">
        <v>0</v>
      </c>
      <c r="BI123" s="470">
        <v>0</v>
      </c>
      <c r="BJ123" s="470">
        <v>0</v>
      </c>
      <c r="BK123" s="470">
        <v>0</v>
      </c>
      <c r="BL123" s="470">
        <v>0</v>
      </c>
      <c r="BM123" s="470">
        <v>0</v>
      </c>
      <c r="BN123" s="472">
        <f t="shared" si="54"/>
        <v>1</v>
      </c>
      <c r="BO123" s="470">
        <v>0</v>
      </c>
      <c r="BP123" s="470">
        <v>0</v>
      </c>
      <c r="BQ123" s="470">
        <v>0</v>
      </c>
      <c r="BR123" s="470">
        <v>1</v>
      </c>
      <c r="BS123" s="470">
        <v>1</v>
      </c>
      <c r="BT123" s="470">
        <v>0</v>
      </c>
      <c r="BU123" s="470">
        <v>2</v>
      </c>
      <c r="BV123" s="470">
        <v>1</v>
      </c>
      <c r="BW123" s="470">
        <v>0</v>
      </c>
      <c r="BX123" s="470">
        <v>0</v>
      </c>
      <c r="BY123" s="470">
        <v>0</v>
      </c>
      <c r="BZ123" s="470">
        <v>4</v>
      </c>
      <c r="CA123" s="472">
        <f t="shared" si="30"/>
        <v>9</v>
      </c>
      <c r="CB123" s="471">
        <v>0</v>
      </c>
      <c r="CC123" s="470">
        <v>0</v>
      </c>
      <c r="CD123" s="470">
        <v>0</v>
      </c>
      <c r="CE123" s="470">
        <v>0</v>
      </c>
      <c r="CF123" s="470">
        <v>0</v>
      </c>
      <c r="CG123" s="470">
        <v>0</v>
      </c>
      <c r="CH123" s="470">
        <v>1</v>
      </c>
      <c r="CI123" s="470">
        <v>0</v>
      </c>
      <c r="CJ123" s="470">
        <v>1</v>
      </c>
      <c r="CK123" s="470">
        <v>4</v>
      </c>
      <c r="CL123" s="470">
        <v>4</v>
      </c>
      <c r="CM123" s="473">
        <v>0</v>
      </c>
      <c r="CN123" s="433">
        <f t="shared" si="55"/>
        <v>10</v>
      </c>
      <c r="CO123" s="470">
        <v>2</v>
      </c>
      <c r="CP123" s="470">
        <v>6</v>
      </c>
      <c r="CQ123" s="470">
        <v>4</v>
      </c>
      <c r="CR123" s="470">
        <v>5</v>
      </c>
      <c r="CS123" s="470">
        <v>7</v>
      </c>
      <c r="CT123" s="470">
        <v>1</v>
      </c>
      <c r="CU123" s="470">
        <v>6</v>
      </c>
      <c r="CV123" s="470">
        <v>10</v>
      </c>
      <c r="CW123" s="470">
        <v>4</v>
      </c>
      <c r="CX123" s="470">
        <v>5</v>
      </c>
      <c r="CY123" s="470">
        <v>1</v>
      </c>
      <c r="CZ123" s="470">
        <v>2</v>
      </c>
      <c r="DA123" s="472">
        <f t="shared" si="28"/>
        <v>53</v>
      </c>
      <c r="DB123" s="471">
        <v>0</v>
      </c>
      <c r="DC123" s="470">
        <v>0</v>
      </c>
      <c r="DD123" s="470">
        <v>0</v>
      </c>
      <c r="DE123" s="568">
        <f t="shared" si="35"/>
        <v>0</v>
      </c>
      <c r="DF123" s="485">
        <f t="shared" si="36"/>
        <v>12</v>
      </c>
      <c r="DG123" s="474">
        <f t="shared" si="37"/>
        <v>0</v>
      </c>
      <c r="DH123" s="475">
        <f t="shared" si="56"/>
        <v>-100</v>
      </c>
      <c r="DN123" s="231"/>
      <c r="DO123" s="231"/>
      <c r="DP123" s="231"/>
      <c r="DQ123" s="231"/>
      <c r="DR123" s="231"/>
      <c r="DS123" s="231"/>
      <c r="DT123" s="231"/>
      <c r="DU123" s="231"/>
      <c r="DV123" s="231"/>
      <c r="DW123" s="231"/>
      <c r="DX123" s="231"/>
      <c r="DY123" s="231"/>
      <c r="DZ123" s="231"/>
      <c r="EA123" s="231"/>
      <c r="EB123" s="231"/>
      <c r="EC123" s="231"/>
      <c r="ED123" s="231"/>
      <c r="EE123" s="231"/>
    </row>
    <row r="124" spans="1:135" ht="20.100000000000001" customHeight="1" x14ac:dyDescent="0.25">
      <c r="A124" s="536"/>
      <c r="B124" s="463" t="s">
        <v>201</v>
      </c>
      <c r="C124" s="464" t="s">
        <v>205</v>
      </c>
      <c r="D124" s="465">
        <v>0</v>
      </c>
      <c r="E124" s="466">
        <v>0</v>
      </c>
      <c r="F124" s="466">
        <v>0</v>
      </c>
      <c r="G124" s="466">
        <v>0</v>
      </c>
      <c r="H124" s="466">
        <v>0</v>
      </c>
      <c r="I124" s="466">
        <v>0</v>
      </c>
      <c r="J124" s="466">
        <v>0</v>
      </c>
      <c r="K124" s="466">
        <v>0</v>
      </c>
      <c r="L124" s="466">
        <v>0</v>
      </c>
      <c r="M124" s="467">
        <v>0</v>
      </c>
      <c r="N124" s="467">
        <v>0</v>
      </c>
      <c r="O124" s="466">
        <v>0</v>
      </c>
      <c r="P124" s="468">
        <f>SUM(D124:O124)</f>
        <v>0</v>
      </c>
      <c r="Q124" s="469">
        <v>0</v>
      </c>
      <c r="R124" s="469">
        <v>0</v>
      </c>
      <c r="S124" s="469">
        <v>0</v>
      </c>
      <c r="T124" s="469">
        <v>0</v>
      </c>
      <c r="U124" s="469">
        <v>0</v>
      </c>
      <c r="V124" s="469">
        <v>0</v>
      </c>
      <c r="W124" s="469">
        <v>0</v>
      </c>
      <c r="X124" s="469">
        <v>0</v>
      </c>
      <c r="Y124" s="469">
        <v>0</v>
      </c>
      <c r="Z124" s="469">
        <v>0</v>
      </c>
      <c r="AA124" s="469">
        <v>0</v>
      </c>
      <c r="AB124" s="470">
        <v>0</v>
      </c>
      <c r="AC124" s="468">
        <f>SUM(Q124:AB124)</f>
        <v>0</v>
      </c>
      <c r="AD124" s="470">
        <v>0</v>
      </c>
      <c r="AE124" s="470">
        <v>0</v>
      </c>
      <c r="AF124" s="470">
        <v>0</v>
      </c>
      <c r="AG124" s="470">
        <v>0</v>
      </c>
      <c r="AH124" s="470">
        <v>0</v>
      </c>
      <c r="AI124" s="470">
        <v>0</v>
      </c>
      <c r="AJ124" s="470">
        <v>0</v>
      </c>
      <c r="AK124" s="470">
        <v>0</v>
      </c>
      <c r="AL124" s="470">
        <v>0</v>
      </c>
      <c r="AM124" s="470">
        <v>0</v>
      </c>
      <c r="AN124" s="470">
        <v>0</v>
      </c>
      <c r="AO124" s="470">
        <v>0</v>
      </c>
      <c r="AP124" s="471">
        <v>0</v>
      </c>
      <c r="AQ124" s="470">
        <v>0</v>
      </c>
      <c r="AR124" s="470">
        <v>0</v>
      </c>
      <c r="AS124" s="470">
        <v>0</v>
      </c>
      <c r="AT124" s="470">
        <v>0</v>
      </c>
      <c r="AU124" s="470">
        <v>0</v>
      </c>
      <c r="AV124" s="470">
        <v>0</v>
      </c>
      <c r="AW124" s="470">
        <v>0</v>
      </c>
      <c r="AX124" s="470">
        <v>0</v>
      </c>
      <c r="AY124" s="470">
        <v>0</v>
      </c>
      <c r="AZ124" s="470">
        <v>0</v>
      </c>
      <c r="BA124" s="470">
        <v>0</v>
      </c>
      <c r="BB124" s="471">
        <v>0</v>
      </c>
      <c r="BC124" s="470">
        <v>0</v>
      </c>
      <c r="BD124" s="470">
        <v>0</v>
      </c>
      <c r="BE124" s="470">
        <v>0</v>
      </c>
      <c r="BF124" s="470">
        <v>0</v>
      </c>
      <c r="BG124" s="470">
        <v>0</v>
      </c>
      <c r="BH124" s="55">
        <v>0</v>
      </c>
      <c r="BI124" s="470">
        <v>0</v>
      </c>
      <c r="BJ124" s="470">
        <v>0</v>
      </c>
      <c r="BK124" s="470">
        <v>0</v>
      </c>
      <c r="BL124" s="470">
        <v>0</v>
      </c>
      <c r="BM124" s="470">
        <v>0</v>
      </c>
      <c r="BN124" s="472">
        <f t="shared" si="54"/>
        <v>0</v>
      </c>
      <c r="BO124" s="470">
        <v>0</v>
      </c>
      <c r="BP124" s="470">
        <v>0</v>
      </c>
      <c r="BQ124" s="470">
        <v>0</v>
      </c>
      <c r="BR124" s="470">
        <v>0</v>
      </c>
      <c r="BS124" s="470">
        <v>0</v>
      </c>
      <c r="BT124" s="470">
        <v>0</v>
      </c>
      <c r="BU124" s="470">
        <v>0</v>
      </c>
      <c r="BV124" s="470">
        <v>0</v>
      </c>
      <c r="BW124" s="470">
        <v>0</v>
      </c>
      <c r="BX124" s="470">
        <v>0</v>
      </c>
      <c r="BY124" s="470">
        <v>0</v>
      </c>
      <c r="BZ124" s="470">
        <v>0</v>
      </c>
      <c r="CA124" s="472">
        <f t="shared" si="30"/>
        <v>0</v>
      </c>
      <c r="CB124" s="471">
        <v>0</v>
      </c>
      <c r="CC124" s="470">
        <v>0</v>
      </c>
      <c r="CD124" s="470">
        <v>0</v>
      </c>
      <c r="CE124" s="470">
        <v>0</v>
      </c>
      <c r="CF124" s="470">
        <v>0</v>
      </c>
      <c r="CG124" s="470">
        <v>0</v>
      </c>
      <c r="CH124" s="470">
        <v>0</v>
      </c>
      <c r="CI124" s="470">
        <v>0</v>
      </c>
      <c r="CJ124" s="470">
        <v>0</v>
      </c>
      <c r="CK124" s="470">
        <v>0</v>
      </c>
      <c r="CL124" s="470">
        <v>0</v>
      </c>
      <c r="CM124" s="473">
        <v>0</v>
      </c>
      <c r="CN124" s="433">
        <f t="shared" si="55"/>
        <v>0</v>
      </c>
      <c r="CO124" s="470">
        <v>1</v>
      </c>
      <c r="CP124" s="470">
        <v>0</v>
      </c>
      <c r="CQ124" s="470">
        <v>0</v>
      </c>
      <c r="CR124" s="470">
        <v>0</v>
      </c>
      <c r="CS124" s="470">
        <v>0</v>
      </c>
      <c r="CT124" s="470">
        <v>0</v>
      </c>
      <c r="CU124" s="470">
        <v>0</v>
      </c>
      <c r="CV124" s="470">
        <v>0</v>
      </c>
      <c r="CW124" s="470">
        <v>0</v>
      </c>
      <c r="CX124" s="470">
        <v>0</v>
      </c>
      <c r="CY124" s="470">
        <v>0</v>
      </c>
      <c r="CZ124" s="470">
        <v>0</v>
      </c>
      <c r="DA124" s="472">
        <f t="shared" si="28"/>
        <v>1</v>
      </c>
      <c r="DB124" s="471">
        <v>0</v>
      </c>
      <c r="DC124" s="470">
        <v>0</v>
      </c>
      <c r="DD124" s="470">
        <v>0</v>
      </c>
      <c r="DE124" s="568">
        <f t="shared" si="35"/>
        <v>0</v>
      </c>
      <c r="DF124" s="485">
        <f t="shared" si="36"/>
        <v>1</v>
      </c>
      <c r="DG124" s="474">
        <f t="shared" si="37"/>
        <v>0</v>
      </c>
      <c r="DH124" s="475">
        <f t="shared" si="56"/>
        <v>-100</v>
      </c>
      <c r="DN124" s="231"/>
      <c r="DO124" s="231"/>
      <c r="DP124" s="231"/>
      <c r="DQ124" s="231"/>
      <c r="DR124" s="231"/>
      <c r="DS124" s="231"/>
      <c r="DT124" s="231"/>
      <c r="DU124" s="231"/>
      <c r="DV124" s="231"/>
      <c r="DW124" s="231"/>
      <c r="DX124" s="231"/>
      <c r="DY124" s="231"/>
      <c r="DZ124" s="231"/>
      <c r="EA124" s="231"/>
      <c r="EB124" s="231"/>
      <c r="EC124" s="231"/>
      <c r="ED124" s="231"/>
      <c r="EE124" s="231"/>
    </row>
    <row r="125" spans="1:135" ht="20.100000000000001" customHeight="1" x14ac:dyDescent="0.25">
      <c r="A125" s="536"/>
      <c r="B125" s="170" t="s">
        <v>32</v>
      </c>
      <c r="C125" s="129" t="s">
        <v>133</v>
      </c>
      <c r="D125" s="175">
        <v>337</v>
      </c>
      <c r="E125" s="176">
        <v>211</v>
      </c>
      <c r="F125" s="176">
        <v>243</v>
      </c>
      <c r="G125" s="176">
        <v>224</v>
      </c>
      <c r="H125" s="176">
        <v>245</v>
      </c>
      <c r="I125" s="176">
        <v>252</v>
      </c>
      <c r="J125" s="176">
        <v>240</v>
      </c>
      <c r="K125" s="176">
        <v>188</v>
      </c>
      <c r="L125" s="176">
        <v>204</v>
      </c>
      <c r="M125" s="179">
        <v>213</v>
      </c>
      <c r="N125" s="179">
        <v>215</v>
      </c>
      <c r="O125" s="176">
        <v>352</v>
      </c>
      <c r="P125" s="168">
        <f>SUM(D125:O125)</f>
        <v>2924</v>
      </c>
      <c r="Q125" s="177">
        <v>201</v>
      </c>
      <c r="R125" s="177">
        <v>204</v>
      </c>
      <c r="S125" s="177">
        <v>292</v>
      </c>
      <c r="T125" s="177">
        <v>295</v>
      </c>
      <c r="U125" s="177">
        <v>426</v>
      </c>
      <c r="V125" s="177">
        <v>419</v>
      </c>
      <c r="W125" s="177">
        <v>314</v>
      </c>
      <c r="X125" s="177">
        <v>391</v>
      </c>
      <c r="Y125" s="177">
        <v>426</v>
      </c>
      <c r="Z125" s="177">
        <v>337</v>
      </c>
      <c r="AA125" s="178">
        <v>327</v>
      </c>
      <c r="AB125" s="178">
        <v>488</v>
      </c>
      <c r="AC125" s="168">
        <f>SUM(Q125:AB125)</f>
        <v>4120</v>
      </c>
      <c r="AD125" s="178">
        <v>347</v>
      </c>
      <c r="AE125" s="178">
        <v>348</v>
      </c>
      <c r="AF125" s="178">
        <v>397</v>
      </c>
      <c r="AG125" s="178">
        <v>494</v>
      </c>
      <c r="AH125" s="178">
        <v>485</v>
      </c>
      <c r="AI125" s="178">
        <v>495</v>
      </c>
      <c r="AJ125" s="178">
        <v>479</v>
      </c>
      <c r="AK125" s="178">
        <v>380</v>
      </c>
      <c r="AL125" s="178">
        <v>386</v>
      </c>
      <c r="AM125" s="240">
        <v>401</v>
      </c>
      <c r="AN125" s="240">
        <v>445</v>
      </c>
      <c r="AO125" s="240">
        <v>489</v>
      </c>
      <c r="AP125" s="137">
        <v>471</v>
      </c>
      <c r="AQ125" s="98">
        <v>660</v>
      </c>
      <c r="AR125" s="98">
        <v>762</v>
      </c>
      <c r="AS125" s="98">
        <v>690</v>
      </c>
      <c r="AT125" s="98">
        <v>872</v>
      </c>
      <c r="AU125" s="98">
        <v>713</v>
      </c>
      <c r="AV125" s="98">
        <v>899</v>
      </c>
      <c r="AW125" s="98">
        <v>817</v>
      </c>
      <c r="AX125" s="98">
        <v>856</v>
      </c>
      <c r="AY125" s="98">
        <v>1038</v>
      </c>
      <c r="AZ125" s="98">
        <v>932</v>
      </c>
      <c r="BA125" s="98">
        <v>1018</v>
      </c>
      <c r="BB125" s="137">
        <v>924</v>
      </c>
      <c r="BC125" s="98">
        <v>931</v>
      </c>
      <c r="BD125" s="98">
        <v>1123</v>
      </c>
      <c r="BE125" s="98">
        <v>1294</v>
      </c>
      <c r="BF125" s="98">
        <v>1524</v>
      </c>
      <c r="BG125" s="98">
        <v>1280</v>
      </c>
      <c r="BH125" s="98">
        <v>1702</v>
      </c>
      <c r="BI125" s="98">
        <v>1464</v>
      </c>
      <c r="BJ125" s="98">
        <v>1553</v>
      </c>
      <c r="BK125" s="98">
        <v>1770</v>
      </c>
      <c r="BL125" s="98">
        <v>1810</v>
      </c>
      <c r="BM125" s="98">
        <v>2059</v>
      </c>
      <c r="BN125" s="433">
        <f t="shared" si="54"/>
        <v>17434</v>
      </c>
      <c r="BO125" s="98">
        <v>1752</v>
      </c>
      <c r="BP125" s="98">
        <v>1745</v>
      </c>
      <c r="BQ125" s="98">
        <v>1836</v>
      </c>
      <c r="BR125" s="98">
        <v>1821</v>
      </c>
      <c r="BS125" s="98">
        <v>1971</v>
      </c>
      <c r="BT125" s="98">
        <v>1705</v>
      </c>
      <c r="BU125" s="98">
        <v>1946</v>
      </c>
      <c r="BV125" s="98">
        <v>1813</v>
      </c>
      <c r="BW125" s="98">
        <v>1478</v>
      </c>
      <c r="BX125" s="98">
        <v>1160</v>
      </c>
      <c r="BY125" s="98">
        <v>1012</v>
      </c>
      <c r="BZ125" s="98">
        <v>1328</v>
      </c>
      <c r="CA125" s="472">
        <f t="shared" si="30"/>
        <v>19567</v>
      </c>
      <c r="CB125" s="137">
        <v>1184</v>
      </c>
      <c r="CC125" s="98">
        <v>1028</v>
      </c>
      <c r="CD125" s="98">
        <v>1203</v>
      </c>
      <c r="CE125" s="98">
        <v>1151</v>
      </c>
      <c r="CF125" s="98">
        <v>1100</v>
      </c>
      <c r="CG125" s="98">
        <v>1176</v>
      </c>
      <c r="CH125" s="98">
        <v>1250</v>
      </c>
      <c r="CI125" s="98">
        <v>1101</v>
      </c>
      <c r="CJ125" s="98">
        <v>1197</v>
      </c>
      <c r="CK125" s="98">
        <v>1192</v>
      </c>
      <c r="CL125" s="98">
        <v>1041</v>
      </c>
      <c r="CM125" s="241">
        <v>1283</v>
      </c>
      <c r="CN125" s="433">
        <f t="shared" si="55"/>
        <v>13906</v>
      </c>
      <c r="CO125" s="98">
        <v>1080</v>
      </c>
      <c r="CP125" s="98">
        <v>1070</v>
      </c>
      <c r="CQ125" s="98">
        <v>1218</v>
      </c>
      <c r="CR125" s="98">
        <v>1290</v>
      </c>
      <c r="CS125" s="98">
        <v>1304</v>
      </c>
      <c r="CT125" s="98">
        <v>1469</v>
      </c>
      <c r="CU125" s="98">
        <v>1513</v>
      </c>
      <c r="CV125" s="98">
        <v>1812</v>
      </c>
      <c r="CW125" s="98">
        <v>1772</v>
      </c>
      <c r="CX125" s="98">
        <v>1729</v>
      </c>
      <c r="CY125" s="98">
        <v>1700</v>
      </c>
      <c r="CZ125" s="98">
        <v>1978</v>
      </c>
      <c r="DA125" s="472">
        <f t="shared" si="28"/>
        <v>17935</v>
      </c>
      <c r="DB125" s="137">
        <v>1695</v>
      </c>
      <c r="DC125" s="98">
        <v>1529</v>
      </c>
      <c r="DD125" s="98">
        <v>2016</v>
      </c>
      <c r="DE125" s="568">
        <f t="shared" si="35"/>
        <v>3415</v>
      </c>
      <c r="DF125" s="485">
        <f t="shared" si="36"/>
        <v>3368</v>
      </c>
      <c r="DG125" s="474">
        <f t="shared" si="37"/>
        <v>5240</v>
      </c>
      <c r="DH125" s="363">
        <f t="shared" si="56"/>
        <v>55.581947743467943</v>
      </c>
      <c r="DN125" s="231"/>
      <c r="DO125" s="231"/>
      <c r="DP125" s="231"/>
      <c r="DQ125" s="231"/>
      <c r="DR125" s="231"/>
      <c r="DS125" s="231"/>
      <c r="DT125" s="231"/>
      <c r="DU125" s="231"/>
      <c r="DV125" s="231"/>
      <c r="DW125" s="231"/>
      <c r="DX125" s="231"/>
      <c r="DY125" s="231"/>
      <c r="DZ125" s="231"/>
      <c r="EA125" s="231"/>
      <c r="EB125" s="231"/>
      <c r="EC125" s="231"/>
      <c r="ED125" s="231"/>
      <c r="EE125" s="231"/>
    </row>
    <row r="126" spans="1:135" ht="20.100000000000001" customHeight="1" x14ac:dyDescent="0.25">
      <c r="A126" s="536"/>
      <c r="B126" s="170" t="s">
        <v>103</v>
      </c>
      <c r="C126" s="129" t="s">
        <v>104</v>
      </c>
      <c r="D126" s="175">
        <v>0</v>
      </c>
      <c r="E126" s="176">
        <v>0</v>
      </c>
      <c r="F126" s="176">
        <v>0</v>
      </c>
      <c r="G126" s="176">
        <v>0</v>
      </c>
      <c r="H126" s="176">
        <v>0</v>
      </c>
      <c r="I126" s="176">
        <v>0</v>
      </c>
      <c r="J126" s="176">
        <v>0</v>
      </c>
      <c r="K126" s="176">
        <v>0</v>
      </c>
      <c r="L126" s="176">
        <v>0</v>
      </c>
      <c r="M126" s="176">
        <v>0</v>
      </c>
      <c r="N126" s="176">
        <v>0</v>
      </c>
      <c r="O126" s="176">
        <v>0</v>
      </c>
      <c r="P126" s="363">
        <v>0</v>
      </c>
      <c r="Q126" s="176">
        <v>0</v>
      </c>
      <c r="R126" s="176">
        <v>0</v>
      </c>
      <c r="S126" s="176">
        <v>0</v>
      </c>
      <c r="T126" s="176">
        <v>0</v>
      </c>
      <c r="U126" s="176">
        <v>0</v>
      </c>
      <c r="V126" s="176">
        <v>0</v>
      </c>
      <c r="W126" s="176">
        <v>0</v>
      </c>
      <c r="X126" s="176">
        <v>0</v>
      </c>
      <c r="Y126" s="176">
        <v>0</v>
      </c>
      <c r="Z126" s="176">
        <v>0</v>
      </c>
      <c r="AA126" s="176">
        <v>0</v>
      </c>
      <c r="AB126" s="176">
        <v>0</v>
      </c>
      <c r="AC126" s="392">
        <v>0</v>
      </c>
      <c r="AD126" s="176">
        <v>0</v>
      </c>
      <c r="AE126" s="176">
        <v>0</v>
      </c>
      <c r="AF126" s="176">
        <v>0</v>
      </c>
      <c r="AG126" s="176">
        <v>0</v>
      </c>
      <c r="AH126" s="176">
        <v>0</v>
      </c>
      <c r="AI126" s="176">
        <v>0</v>
      </c>
      <c r="AJ126" s="176">
        <v>0</v>
      </c>
      <c r="AK126" s="176">
        <v>0</v>
      </c>
      <c r="AL126" s="176">
        <v>0</v>
      </c>
      <c r="AM126" s="176">
        <v>0</v>
      </c>
      <c r="AN126" s="176">
        <v>0</v>
      </c>
      <c r="AO126" s="390">
        <v>0</v>
      </c>
      <c r="AP126" s="137">
        <v>0</v>
      </c>
      <c r="AQ126" s="98">
        <v>0</v>
      </c>
      <c r="AR126" s="98">
        <v>0</v>
      </c>
      <c r="AS126" s="98">
        <v>0</v>
      </c>
      <c r="AT126" s="98">
        <v>0</v>
      </c>
      <c r="AU126" s="98">
        <v>0</v>
      </c>
      <c r="AV126" s="98">
        <v>0</v>
      </c>
      <c r="AW126" s="98">
        <v>0</v>
      </c>
      <c r="AX126" s="98">
        <v>0</v>
      </c>
      <c r="AY126" s="98">
        <v>0</v>
      </c>
      <c r="AZ126" s="98">
        <v>0</v>
      </c>
      <c r="BA126" s="98">
        <v>0</v>
      </c>
      <c r="BB126" s="137">
        <v>0</v>
      </c>
      <c r="BC126" s="98">
        <v>0</v>
      </c>
      <c r="BD126" s="98">
        <v>0</v>
      </c>
      <c r="BE126" s="98">
        <v>0</v>
      </c>
      <c r="BF126" s="98">
        <v>2</v>
      </c>
      <c r="BG126" s="98">
        <v>0</v>
      </c>
      <c r="BH126" s="98">
        <v>3</v>
      </c>
      <c r="BI126" s="98">
        <v>3</v>
      </c>
      <c r="BJ126" s="98">
        <v>3</v>
      </c>
      <c r="BK126" s="98">
        <v>0</v>
      </c>
      <c r="BL126" s="98">
        <v>1</v>
      </c>
      <c r="BM126" s="98">
        <v>1</v>
      </c>
      <c r="BN126" s="433">
        <f t="shared" si="54"/>
        <v>13</v>
      </c>
      <c r="BO126" s="98">
        <v>1</v>
      </c>
      <c r="BP126" s="98">
        <v>0</v>
      </c>
      <c r="BQ126" s="98">
        <v>2</v>
      </c>
      <c r="BR126" s="98">
        <v>0</v>
      </c>
      <c r="BS126" s="98">
        <v>1</v>
      </c>
      <c r="BT126" s="98">
        <v>1</v>
      </c>
      <c r="BU126" s="98">
        <v>2</v>
      </c>
      <c r="BV126" s="98">
        <v>0</v>
      </c>
      <c r="BW126" s="98">
        <v>0</v>
      </c>
      <c r="BX126" s="98">
        <v>0</v>
      </c>
      <c r="BY126" s="98">
        <v>0</v>
      </c>
      <c r="BZ126" s="98">
        <v>0</v>
      </c>
      <c r="CA126" s="472">
        <f t="shared" si="30"/>
        <v>7</v>
      </c>
      <c r="CB126" s="137">
        <v>0</v>
      </c>
      <c r="CC126" s="98">
        <v>0</v>
      </c>
      <c r="CD126" s="98">
        <v>0</v>
      </c>
      <c r="CE126" s="98">
        <v>0</v>
      </c>
      <c r="CF126" s="98">
        <v>0</v>
      </c>
      <c r="CG126" s="98">
        <v>0</v>
      </c>
      <c r="CH126" s="98">
        <v>0</v>
      </c>
      <c r="CI126" s="98">
        <v>1</v>
      </c>
      <c r="CJ126" s="98">
        <v>0</v>
      </c>
      <c r="CK126" s="98">
        <v>0</v>
      </c>
      <c r="CL126" s="98">
        <v>1</v>
      </c>
      <c r="CM126" s="241">
        <v>0</v>
      </c>
      <c r="CN126" s="433">
        <f t="shared" si="55"/>
        <v>2</v>
      </c>
      <c r="CO126" s="98">
        <v>0</v>
      </c>
      <c r="CP126" s="98">
        <v>0</v>
      </c>
      <c r="CQ126" s="98">
        <v>0</v>
      </c>
      <c r="CR126" s="98">
        <v>1</v>
      </c>
      <c r="CS126" s="98">
        <v>1</v>
      </c>
      <c r="CT126" s="98">
        <v>0</v>
      </c>
      <c r="CU126" s="98">
        <v>0</v>
      </c>
      <c r="CV126" s="98">
        <v>1</v>
      </c>
      <c r="CW126" s="98">
        <v>0</v>
      </c>
      <c r="CX126" s="98">
        <v>0</v>
      </c>
      <c r="CY126" s="98">
        <v>0</v>
      </c>
      <c r="CZ126" s="98">
        <v>0</v>
      </c>
      <c r="DA126" s="472">
        <f t="shared" si="28"/>
        <v>3</v>
      </c>
      <c r="DB126" s="137">
        <v>0</v>
      </c>
      <c r="DC126" s="98">
        <v>0</v>
      </c>
      <c r="DD126" s="98">
        <v>1</v>
      </c>
      <c r="DE126" s="568">
        <f t="shared" si="35"/>
        <v>0</v>
      </c>
      <c r="DF126" s="485">
        <f t="shared" si="36"/>
        <v>0</v>
      </c>
      <c r="DG126" s="474">
        <f t="shared" si="37"/>
        <v>1</v>
      </c>
      <c r="DH126" s="363"/>
      <c r="DN126" s="231"/>
      <c r="DO126" s="231"/>
      <c r="DP126" s="231"/>
      <c r="DQ126" s="231"/>
      <c r="DR126" s="231"/>
      <c r="DS126" s="231"/>
      <c r="DT126" s="231"/>
      <c r="DU126" s="231"/>
      <c r="DV126" s="231"/>
      <c r="DW126" s="231"/>
      <c r="DX126" s="231"/>
      <c r="DY126" s="231"/>
      <c r="DZ126" s="231"/>
      <c r="EA126" s="231"/>
      <c r="EB126" s="231"/>
      <c r="EC126" s="231"/>
      <c r="ED126" s="231"/>
      <c r="EE126" s="231"/>
    </row>
    <row r="127" spans="1:135" ht="20.100000000000001" customHeight="1" x14ac:dyDescent="0.25">
      <c r="A127" s="536"/>
      <c r="B127" s="110" t="s">
        <v>126</v>
      </c>
      <c r="C127" s="129" t="s">
        <v>129</v>
      </c>
      <c r="D127" s="175">
        <v>0</v>
      </c>
      <c r="E127" s="176">
        <v>0</v>
      </c>
      <c r="F127" s="176">
        <v>0</v>
      </c>
      <c r="G127" s="176">
        <v>0</v>
      </c>
      <c r="H127" s="176">
        <v>0</v>
      </c>
      <c r="I127" s="176">
        <v>0</v>
      </c>
      <c r="J127" s="176">
        <v>0</v>
      </c>
      <c r="K127" s="176">
        <v>0</v>
      </c>
      <c r="L127" s="176">
        <v>0</v>
      </c>
      <c r="M127" s="176">
        <v>0</v>
      </c>
      <c r="N127" s="176">
        <v>0</v>
      </c>
      <c r="O127" s="176">
        <v>0</v>
      </c>
      <c r="P127" s="363">
        <v>0</v>
      </c>
      <c r="Q127" s="176">
        <v>0</v>
      </c>
      <c r="R127" s="176">
        <v>0</v>
      </c>
      <c r="S127" s="176">
        <v>0</v>
      </c>
      <c r="T127" s="176">
        <v>0</v>
      </c>
      <c r="U127" s="176">
        <v>0</v>
      </c>
      <c r="V127" s="176">
        <v>0</v>
      </c>
      <c r="W127" s="176">
        <v>0</v>
      </c>
      <c r="X127" s="176">
        <v>0</v>
      </c>
      <c r="Y127" s="176">
        <v>0</v>
      </c>
      <c r="Z127" s="176">
        <v>0</v>
      </c>
      <c r="AA127" s="176">
        <v>0</v>
      </c>
      <c r="AB127" s="176">
        <v>0</v>
      </c>
      <c r="AC127" s="392">
        <v>0</v>
      </c>
      <c r="AD127" s="176">
        <v>0</v>
      </c>
      <c r="AE127" s="176">
        <v>0</v>
      </c>
      <c r="AF127" s="176">
        <v>0</v>
      </c>
      <c r="AG127" s="176">
        <v>0</v>
      </c>
      <c r="AH127" s="176">
        <v>0</v>
      </c>
      <c r="AI127" s="176">
        <v>0</v>
      </c>
      <c r="AJ127" s="176">
        <v>0</v>
      </c>
      <c r="AK127" s="176">
        <v>0</v>
      </c>
      <c r="AL127" s="176">
        <v>0</v>
      </c>
      <c r="AM127" s="176">
        <v>0</v>
      </c>
      <c r="AN127" s="176">
        <v>0</v>
      </c>
      <c r="AO127" s="390">
        <v>0</v>
      </c>
      <c r="AP127" s="137">
        <v>0</v>
      </c>
      <c r="AQ127" s="98">
        <v>0</v>
      </c>
      <c r="AR127" s="98">
        <v>0</v>
      </c>
      <c r="AS127" s="98">
        <v>0</v>
      </c>
      <c r="AT127" s="98">
        <v>0</v>
      </c>
      <c r="AU127" s="98">
        <v>0</v>
      </c>
      <c r="AV127" s="98">
        <v>0</v>
      </c>
      <c r="AW127" s="98">
        <v>0</v>
      </c>
      <c r="AX127" s="98">
        <v>0</v>
      </c>
      <c r="AY127" s="98">
        <v>0</v>
      </c>
      <c r="AZ127" s="98">
        <v>0</v>
      </c>
      <c r="BA127" s="98">
        <v>0</v>
      </c>
      <c r="BB127" s="137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433">
        <f t="shared" si="54"/>
        <v>0</v>
      </c>
      <c r="BO127" s="98">
        <v>0</v>
      </c>
      <c r="BP127" s="98">
        <v>0</v>
      </c>
      <c r="BQ127" s="98">
        <v>0</v>
      </c>
      <c r="BR127" s="98">
        <v>0</v>
      </c>
      <c r="BS127" s="98">
        <v>0</v>
      </c>
      <c r="BT127" s="98">
        <v>0</v>
      </c>
      <c r="BU127" s="98">
        <v>0</v>
      </c>
      <c r="BV127" s="98">
        <v>0</v>
      </c>
      <c r="BW127" s="98">
        <v>35</v>
      </c>
      <c r="BX127" s="98">
        <v>65</v>
      </c>
      <c r="BY127" s="98">
        <v>52</v>
      </c>
      <c r="BZ127" s="98">
        <v>66</v>
      </c>
      <c r="CA127" s="472">
        <f t="shared" si="30"/>
        <v>218</v>
      </c>
      <c r="CB127" s="137">
        <v>33</v>
      </c>
      <c r="CC127" s="98">
        <v>43</v>
      </c>
      <c r="CD127" s="98">
        <v>63</v>
      </c>
      <c r="CE127" s="98">
        <v>45</v>
      </c>
      <c r="CF127" s="98">
        <v>41</v>
      </c>
      <c r="CG127" s="98">
        <v>43</v>
      </c>
      <c r="CH127" s="98">
        <v>63</v>
      </c>
      <c r="CI127" s="98">
        <v>63</v>
      </c>
      <c r="CJ127" s="98">
        <v>63</v>
      </c>
      <c r="CK127" s="98">
        <v>70</v>
      </c>
      <c r="CL127" s="98">
        <v>76</v>
      </c>
      <c r="CM127" s="241">
        <v>68</v>
      </c>
      <c r="CN127" s="433">
        <f t="shared" si="55"/>
        <v>671</v>
      </c>
      <c r="CO127" s="98">
        <v>88</v>
      </c>
      <c r="CP127" s="98">
        <v>101</v>
      </c>
      <c r="CQ127" s="98">
        <v>97</v>
      </c>
      <c r="CR127" s="98">
        <v>155</v>
      </c>
      <c r="CS127" s="98">
        <v>129</v>
      </c>
      <c r="CT127" s="98">
        <v>191</v>
      </c>
      <c r="CU127" s="98">
        <v>143</v>
      </c>
      <c r="CV127" s="98">
        <v>207</v>
      </c>
      <c r="CW127" s="98">
        <v>168</v>
      </c>
      <c r="CX127" s="98">
        <v>174</v>
      </c>
      <c r="CY127" s="98">
        <v>171</v>
      </c>
      <c r="CZ127" s="98">
        <v>165</v>
      </c>
      <c r="DA127" s="472">
        <f t="shared" si="28"/>
        <v>1789</v>
      </c>
      <c r="DB127" s="137">
        <v>132</v>
      </c>
      <c r="DC127" s="98">
        <v>163</v>
      </c>
      <c r="DD127" s="98">
        <v>207</v>
      </c>
      <c r="DE127" s="568">
        <f t="shared" si="35"/>
        <v>139</v>
      </c>
      <c r="DF127" s="485">
        <f t="shared" si="36"/>
        <v>286</v>
      </c>
      <c r="DG127" s="474">
        <f t="shared" si="37"/>
        <v>502</v>
      </c>
      <c r="DH127" s="363">
        <f t="shared" si="56"/>
        <v>75.52447552447552</v>
      </c>
      <c r="DN127" s="231"/>
      <c r="DO127" s="231"/>
      <c r="DP127" s="231"/>
      <c r="DQ127" s="231"/>
      <c r="DR127" s="231"/>
      <c r="DS127" s="231"/>
      <c r="DT127" s="231"/>
      <c r="DU127" s="231"/>
      <c r="DV127" s="231"/>
      <c r="DW127" s="231"/>
      <c r="DX127" s="231"/>
      <c r="DY127" s="231"/>
      <c r="DZ127" s="231"/>
      <c r="EA127" s="231"/>
      <c r="EB127" s="231"/>
      <c r="EC127" s="231"/>
      <c r="ED127" s="231"/>
      <c r="EE127" s="231"/>
    </row>
    <row r="128" spans="1:135" ht="20.100000000000001" customHeight="1" x14ac:dyDescent="0.25">
      <c r="A128" s="536"/>
      <c r="B128" s="110" t="s">
        <v>127</v>
      </c>
      <c r="C128" s="129" t="s">
        <v>186</v>
      </c>
      <c r="D128" s="175">
        <v>0</v>
      </c>
      <c r="E128" s="176">
        <v>0</v>
      </c>
      <c r="F128" s="176">
        <v>0</v>
      </c>
      <c r="G128" s="176">
        <v>0</v>
      </c>
      <c r="H128" s="176">
        <v>0</v>
      </c>
      <c r="I128" s="176">
        <v>0</v>
      </c>
      <c r="J128" s="176">
        <v>0</v>
      </c>
      <c r="K128" s="176">
        <v>0</v>
      </c>
      <c r="L128" s="176">
        <v>0</v>
      </c>
      <c r="M128" s="176">
        <v>0</v>
      </c>
      <c r="N128" s="176">
        <v>0</v>
      </c>
      <c r="O128" s="176">
        <v>0</v>
      </c>
      <c r="P128" s="363">
        <v>0</v>
      </c>
      <c r="Q128" s="176">
        <v>0</v>
      </c>
      <c r="R128" s="176">
        <v>0</v>
      </c>
      <c r="S128" s="176">
        <v>0</v>
      </c>
      <c r="T128" s="176">
        <v>0</v>
      </c>
      <c r="U128" s="176">
        <v>0</v>
      </c>
      <c r="V128" s="176">
        <v>0</v>
      </c>
      <c r="W128" s="176">
        <v>0</v>
      </c>
      <c r="X128" s="176">
        <v>0</v>
      </c>
      <c r="Y128" s="176">
        <v>0</v>
      </c>
      <c r="Z128" s="176">
        <v>0</v>
      </c>
      <c r="AA128" s="176">
        <v>0</v>
      </c>
      <c r="AB128" s="176">
        <v>0</v>
      </c>
      <c r="AC128" s="392">
        <v>0</v>
      </c>
      <c r="AD128" s="176">
        <v>0</v>
      </c>
      <c r="AE128" s="176">
        <v>0</v>
      </c>
      <c r="AF128" s="176">
        <v>0</v>
      </c>
      <c r="AG128" s="176">
        <v>0</v>
      </c>
      <c r="AH128" s="176">
        <v>0</v>
      </c>
      <c r="AI128" s="176">
        <v>0</v>
      </c>
      <c r="AJ128" s="176">
        <v>0</v>
      </c>
      <c r="AK128" s="176">
        <v>0</v>
      </c>
      <c r="AL128" s="176">
        <v>0</v>
      </c>
      <c r="AM128" s="176">
        <v>0</v>
      </c>
      <c r="AN128" s="176">
        <v>0</v>
      </c>
      <c r="AO128" s="390">
        <v>0</v>
      </c>
      <c r="AP128" s="137">
        <v>0</v>
      </c>
      <c r="AQ128" s="98">
        <v>0</v>
      </c>
      <c r="AR128" s="98">
        <v>0</v>
      </c>
      <c r="AS128" s="98">
        <v>0</v>
      </c>
      <c r="AT128" s="98">
        <v>0</v>
      </c>
      <c r="AU128" s="98">
        <v>0</v>
      </c>
      <c r="AV128" s="98">
        <v>0</v>
      </c>
      <c r="AW128" s="98">
        <v>0</v>
      </c>
      <c r="AX128" s="98">
        <v>0</v>
      </c>
      <c r="AY128" s="98">
        <v>0</v>
      </c>
      <c r="AZ128" s="98">
        <v>0</v>
      </c>
      <c r="BA128" s="98">
        <v>0</v>
      </c>
      <c r="BB128" s="137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433">
        <f t="shared" si="54"/>
        <v>0</v>
      </c>
      <c r="BO128" s="98">
        <v>0</v>
      </c>
      <c r="BP128" s="98">
        <v>0</v>
      </c>
      <c r="BQ128" s="98">
        <v>0</v>
      </c>
      <c r="BR128" s="98">
        <v>0</v>
      </c>
      <c r="BS128" s="98">
        <v>0</v>
      </c>
      <c r="BT128" s="98">
        <v>0</v>
      </c>
      <c r="BU128" s="98">
        <v>0</v>
      </c>
      <c r="BV128" s="98">
        <v>0</v>
      </c>
      <c r="BW128" s="98">
        <v>1087</v>
      </c>
      <c r="BX128" s="98">
        <v>1961</v>
      </c>
      <c r="BY128" s="98">
        <v>1639</v>
      </c>
      <c r="BZ128" s="98">
        <v>2159</v>
      </c>
      <c r="CA128" s="472">
        <f t="shared" si="30"/>
        <v>6846</v>
      </c>
      <c r="CB128" s="137">
        <v>1690</v>
      </c>
      <c r="CC128" s="98">
        <v>1652</v>
      </c>
      <c r="CD128" s="98">
        <v>1934</v>
      </c>
      <c r="CE128" s="98">
        <v>2032</v>
      </c>
      <c r="CF128" s="98">
        <v>1930</v>
      </c>
      <c r="CG128" s="98">
        <v>2167</v>
      </c>
      <c r="CH128" s="98">
        <v>2560</v>
      </c>
      <c r="CI128" s="98">
        <v>2412</v>
      </c>
      <c r="CJ128" s="98">
        <v>2393</v>
      </c>
      <c r="CK128" s="98">
        <v>2779</v>
      </c>
      <c r="CL128" s="98">
        <v>2670</v>
      </c>
      <c r="CM128" s="241">
        <v>2996</v>
      </c>
      <c r="CN128" s="433">
        <f t="shared" si="55"/>
        <v>27215</v>
      </c>
      <c r="CO128" s="98">
        <v>2481</v>
      </c>
      <c r="CP128" s="98">
        <v>2476</v>
      </c>
      <c r="CQ128" s="98">
        <v>3318</v>
      </c>
      <c r="CR128" s="98">
        <v>3170</v>
      </c>
      <c r="CS128" s="98">
        <v>3023</v>
      </c>
      <c r="CT128" s="98">
        <v>3255</v>
      </c>
      <c r="CU128" s="98">
        <v>3039</v>
      </c>
      <c r="CV128" s="98">
        <v>3483</v>
      </c>
      <c r="CW128" s="98">
        <v>3496</v>
      </c>
      <c r="CX128" s="98">
        <v>3516</v>
      </c>
      <c r="CY128" s="98">
        <v>3863</v>
      </c>
      <c r="CZ128" s="98">
        <v>5030</v>
      </c>
      <c r="DA128" s="472">
        <f t="shared" si="28"/>
        <v>40150</v>
      </c>
      <c r="DB128" s="137">
        <v>4562</v>
      </c>
      <c r="DC128" s="98">
        <v>4093</v>
      </c>
      <c r="DD128" s="98">
        <v>5271</v>
      </c>
      <c r="DE128" s="568">
        <f t="shared" si="35"/>
        <v>5276</v>
      </c>
      <c r="DF128" s="485">
        <f t="shared" si="36"/>
        <v>8275</v>
      </c>
      <c r="DG128" s="474">
        <f t="shared" si="37"/>
        <v>13926</v>
      </c>
      <c r="DH128" s="363">
        <f t="shared" si="56"/>
        <v>68.290030211480371</v>
      </c>
      <c r="DN128" s="231"/>
      <c r="DO128" s="231"/>
      <c r="DP128" s="231"/>
      <c r="DQ128" s="231"/>
      <c r="DR128" s="231"/>
      <c r="DS128" s="231"/>
      <c r="DT128" s="231"/>
      <c r="DU128" s="231"/>
      <c r="DV128" s="231"/>
      <c r="DW128" s="231"/>
      <c r="DX128" s="231"/>
      <c r="DY128" s="231"/>
      <c r="DZ128" s="231"/>
      <c r="EA128" s="231"/>
      <c r="EB128" s="231"/>
      <c r="EC128" s="231"/>
      <c r="ED128" s="231"/>
      <c r="EE128" s="231"/>
    </row>
    <row r="129" spans="1:135" ht="20.100000000000001" customHeight="1" x14ac:dyDescent="0.25">
      <c r="A129" s="536"/>
      <c r="B129" s="110" t="s">
        <v>128</v>
      </c>
      <c r="C129" s="129" t="s">
        <v>130</v>
      </c>
      <c r="D129" s="175">
        <v>0</v>
      </c>
      <c r="E129" s="176">
        <v>0</v>
      </c>
      <c r="F129" s="176">
        <v>0</v>
      </c>
      <c r="G129" s="176">
        <v>0</v>
      </c>
      <c r="H129" s="176">
        <v>0</v>
      </c>
      <c r="I129" s="176">
        <v>0</v>
      </c>
      <c r="J129" s="176">
        <v>0</v>
      </c>
      <c r="K129" s="176">
        <v>0</v>
      </c>
      <c r="L129" s="176">
        <v>0</v>
      </c>
      <c r="M129" s="176">
        <v>0</v>
      </c>
      <c r="N129" s="176">
        <v>0</v>
      </c>
      <c r="O129" s="176">
        <v>0</v>
      </c>
      <c r="P129" s="363">
        <v>0</v>
      </c>
      <c r="Q129" s="176">
        <v>0</v>
      </c>
      <c r="R129" s="176">
        <v>0</v>
      </c>
      <c r="S129" s="176">
        <v>0</v>
      </c>
      <c r="T129" s="176">
        <v>0</v>
      </c>
      <c r="U129" s="176">
        <v>0</v>
      </c>
      <c r="V129" s="176">
        <v>0</v>
      </c>
      <c r="W129" s="176">
        <v>0</v>
      </c>
      <c r="X129" s="176">
        <v>0</v>
      </c>
      <c r="Y129" s="176">
        <v>0</v>
      </c>
      <c r="Z129" s="176">
        <v>0</v>
      </c>
      <c r="AA129" s="176">
        <v>0</v>
      </c>
      <c r="AB129" s="176">
        <v>0</v>
      </c>
      <c r="AC129" s="392">
        <v>0</v>
      </c>
      <c r="AD129" s="176">
        <v>0</v>
      </c>
      <c r="AE129" s="176">
        <v>0</v>
      </c>
      <c r="AF129" s="176">
        <v>0</v>
      </c>
      <c r="AG129" s="176">
        <v>0</v>
      </c>
      <c r="AH129" s="176">
        <v>0</v>
      </c>
      <c r="AI129" s="176">
        <v>0</v>
      </c>
      <c r="AJ129" s="176">
        <v>0</v>
      </c>
      <c r="AK129" s="176">
        <v>0</v>
      </c>
      <c r="AL129" s="176">
        <v>0</v>
      </c>
      <c r="AM129" s="176">
        <v>0</v>
      </c>
      <c r="AN129" s="176">
        <v>0</v>
      </c>
      <c r="AO129" s="390">
        <v>0</v>
      </c>
      <c r="AP129" s="137">
        <v>0</v>
      </c>
      <c r="AQ129" s="98">
        <v>0</v>
      </c>
      <c r="AR129" s="98">
        <v>0</v>
      </c>
      <c r="AS129" s="98">
        <v>0</v>
      </c>
      <c r="AT129" s="98">
        <v>0</v>
      </c>
      <c r="AU129" s="98">
        <v>0</v>
      </c>
      <c r="AV129" s="98">
        <v>0</v>
      </c>
      <c r="AW129" s="98">
        <v>0</v>
      </c>
      <c r="AX129" s="98">
        <v>0</v>
      </c>
      <c r="AY129" s="98">
        <v>0</v>
      </c>
      <c r="AZ129" s="98">
        <v>0</v>
      </c>
      <c r="BA129" s="98">
        <v>0</v>
      </c>
      <c r="BB129" s="137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433">
        <f t="shared" si="54"/>
        <v>0</v>
      </c>
      <c r="BO129" s="98">
        <v>0</v>
      </c>
      <c r="BP129" s="98">
        <v>0</v>
      </c>
      <c r="BQ129" s="98">
        <v>0</v>
      </c>
      <c r="BR129" s="98">
        <v>0</v>
      </c>
      <c r="BS129" s="98">
        <v>0</v>
      </c>
      <c r="BT129" s="98">
        <v>0</v>
      </c>
      <c r="BU129" s="98">
        <v>0</v>
      </c>
      <c r="BV129" s="98">
        <v>0</v>
      </c>
      <c r="BW129" s="98">
        <v>36</v>
      </c>
      <c r="BX129" s="98">
        <v>103</v>
      </c>
      <c r="BY129" s="98">
        <v>111</v>
      </c>
      <c r="BZ129" s="98">
        <v>80</v>
      </c>
      <c r="CA129" s="472">
        <f t="shared" si="30"/>
        <v>330</v>
      </c>
      <c r="CB129" s="137">
        <v>54</v>
      </c>
      <c r="CC129" s="98">
        <v>63</v>
      </c>
      <c r="CD129" s="98">
        <v>57</v>
      </c>
      <c r="CE129" s="98">
        <v>67</v>
      </c>
      <c r="CF129" s="98">
        <v>101</v>
      </c>
      <c r="CG129" s="98">
        <v>76</v>
      </c>
      <c r="CH129" s="98">
        <v>77</v>
      </c>
      <c r="CI129" s="98">
        <v>54</v>
      </c>
      <c r="CJ129" s="98">
        <v>35</v>
      </c>
      <c r="CK129" s="98">
        <v>55</v>
      </c>
      <c r="CL129" s="98">
        <v>61</v>
      </c>
      <c r="CM129" s="241">
        <v>47</v>
      </c>
      <c r="CN129" s="433">
        <f t="shared" si="55"/>
        <v>747</v>
      </c>
      <c r="CO129" s="98">
        <v>26</v>
      </c>
      <c r="CP129" s="98">
        <v>36</v>
      </c>
      <c r="CQ129" s="98">
        <v>39</v>
      </c>
      <c r="CR129" s="98">
        <v>41</v>
      </c>
      <c r="CS129" s="98">
        <v>55</v>
      </c>
      <c r="CT129" s="98">
        <v>6</v>
      </c>
      <c r="CU129" s="98">
        <v>10</v>
      </c>
      <c r="CV129" s="98">
        <v>44</v>
      </c>
      <c r="CW129" s="98">
        <v>71</v>
      </c>
      <c r="CX129" s="98">
        <v>39</v>
      </c>
      <c r="CY129" s="98">
        <v>51</v>
      </c>
      <c r="CZ129" s="98">
        <v>43</v>
      </c>
      <c r="DA129" s="472">
        <f t="shared" si="28"/>
        <v>461</v>
      </c>
      <c r="DB129" s="137">
        <v>32</v>
      </c>
      <c r="DC129" s="98">
        <v>21</v>
      </c>
      <c r="DD129" s="98">
        <v>52</v>
      </c>
      <c r="DE129" s="568">
        <f t="shared" si="35"/>
        <v>174</v>
      </c>
      <c r="DF129" s="485">
        <f t="shared" si="36"/>
        <v>101</v>
      </c>
      <c r="DG129" s="474">
        <f t="shared" si="37"/>
        <v>105</v>
      </c>
      <c r="DH129" s="363">
        <f t="shared" si="56"/>
        <v>3.9603960396039639</v>
      </c>
      <c r="DN129" s="231"/>
      <c r="DO129" s="231"/>
      <c r="DP129" s="231"/>
      <c r="DQ129" s="231"/>
      <c r="DR129" s="231"/>
      <c r="DS129" s="231"/>
      <c r="DT129" s="231"/>
      <c r="DU129" s="231"/>
      <c r="DV129" s="231"/>
      <c r="DW129" s="231"/>
      <c r="DX129" s="231"/>
      <c r="DY129" s="231"/>
      <c r="DZ129" s="231"/>
      <c r="EA129" s="231"/>
      <c r="EB129" s="231"/>
      <c r="EC129" s="231"/>
      <c r="ED129" s="231"/>
      <c r="EE129" s="231"/>
    </row>
    <row r="130" spans="1:135" ht="20.100000000000001" customHeight="1" x14ac:dyDescent="0.25">
      <c r="A130" s="536"/>
      <c r="B130" s="110" t="s">
        <v>180</v>
      </c>
      <c r="C130" s="129" t="s">
        <v>182</v>
      </c>
      <c r="D130" s="175">
        <v>0</v>
      </c>
      <c r="E130" s="176">
        <v>0</v>
      </c>
      <c r="F130" s="176">
        <v>0</v>
      </c>
      <c r="G130" s="176">
        <v>0</v>
      </c>
      <c r="H130" s="176">
        <v>0</v>
      </c>
      <c r="I130" s="176">
        <v>0</v>
      </c>
      <c r="J130" s="176">
        <v>0</v>
      </c>
      <c r="K130" s="176">
        <v>0</v>
      </c>
      <c r="L130" s="176">
        <v>0</v>
      </c>
      <c r="M130" s="176">
        <v>0</v>
      </c>
      <c r="N130" s="176">
        <v>0</v>
      </c>
      <c r="O130" s="176"/>
      <c r="P130" s="363">
        <v>0</v>
      </c>
      <c r="Q130" s="176">
        <v>0</v>
      </c>
      <c r="R130" s="176">
        <v>0</v>
      </c>
      <c r="S130" s="176">
        <v>0</v>
      </c>
      <c r="T130" s="176">
        <v>0</v>
      </c>
      <c r="U130" s="176">
        <v>0</v>
      </c>
      <c r="V130" s="176">
        <v>0</v>
      </c>
      <c r="W130" s="176">
        <v>0</v>
      </c>
      <c r="X130" s="176">
        <v>0</v>
      </c>
      <c r="Y130" s="176">
        <v>0</v>
      </c>
      <c r="Z130" s="176">
        <v>0</v>
      </c>
      <c r="AA130" s="176">
        <v>0</v>
      </c>
      <c r="AB130" s="176">
        <v>0</v>
      </c>
      <c r="AC130" s="392">
        <v>0</v>
      </c>
      <c r="AD130" s="176">
        <v>0</v>
      </c>
      <c r="AE130" s="176">
        <v>0</v>
      </c>
      <c r="AF130" s="176">
        <v>0</v>
      </c>
      <c r="AG130" s="176">
        <v>0</v>
      </c>
      <c r="AH130" s="176">
        <v>0</v>
      </c>
      <c r="AI130" s="176">
        <v>0</v>
      </c>
      <c r="AJ130" s="176">
        <v>0</v>
      </c>
      <c r="AK130" s="176">
        <v>0</v>
      </c>
      <c r="AL130" s="176">
        <v>0</v>
      </c>
      <c r="AM130" s="176">
        <v>0</v>
      </c>
      <c r="AN130" s="176">
        <v>0</v>
      </c>
      <c r="AO130" s="390">
        <v>0</v>
      </c>
      <c r="AP130" s="137">
        <v>0</v>
      </c>
      <c r="AQ130" s="98">
        <v>0</v>
      </c>
      <c r="AR130" s="98">
        <v>0</v>
      </c>
      <c r="AS130" s="98">
        <v>0</v>
      </c>
      <c r="AT130" s="98">
        <v>0</v>
      </c>
      <c r="AU130" s="98">
        <v>0</v>
      </c>
      <c r="AV130" s="98">
        <v>0</v>
      </c>
      <c r="AW130" s="98">
        <v>0</v>
      </c>
      <c r="AX130" s="98">
        <v>0</v>
      </c>
      <c r="AY130" s="98">
        <v>0</v>
      </c>
      <c r="AZ130" s="98">
        <v>0</v>
      </c>
      <c r="BA130" s="98">
        <v>0</v>
      </c>
      <c r="BB130" s="137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433">
        <f t="shared" si="54"/>
        <v>0</v>
      </c>
      <c r="BO130" s="98">
        <v>0</v>
      </c>
      <c r="BP130" s="98">
        <v>0</v>
      </c>
      <c r="BQ130" s="98">
        <v>0</v>
      </c>
      <c r="BR130" s="98">
        <v>0</v>
      </c>
      <c r="BS130" s="98">
        <v>0</v>
      </c>
      <c r="BT130" s="98">
        <v>0</v>
      </c>
      <c r="BU130" s="98">
        <v>0</v>
      </c>
      <c r="BV130" s="98">
        <v>0</v>
      </c>
      <c r="BW130" s="98">
        <v>0</v>
      </c>
      <c r="BX130" s="98">
        <v>0</v>
      </c>
      <c r="BY130" s="98">
        <v>0</v>
      </c>
      <c r="BZ130" s="98">
        <v>0</v>
      </c>
      <c r="CA130" s="472">
        <f t="shared" si="30"/>
        <v>0</v>
      </c>
      <c r="CB130" s="137">
        <v>0</v>
      </c>
      <c r="CC130" s="98">
        <v>0</v>
      </c>
      <c r="CD130" s="98">
        <v>0</v>
      </c>
      <c r="CE130" s="98">
        <v>0</v>
      </c>
      <c r="CF130" s="98">
        <v>0</v>
      </c>
      <c r="CG130" s="98">
        <v>46</v>
      </c>
      <c r="CH130" s="98">
        <v>82</v>
      </c>
      <c r="CI130" s="98">
        <v>71</v>
      </c>
      <c r="CJ130" s="98">
        <v>78</v>
      </c>
      <c r="CK130" s="98">
        <v>79</v>
      </c>
      <c r="CL130" s="98">
        <v>62</v>
      </c>
      <c r="CM130" s="241">
        <v>62</v>
      </c>
      <c r="CN130" s="433">
        <f t="shared" si="55"/>
        <v>480</v>
      </c>
      <c r="CO130" s="98">
        <v>63</v>
      </c>
      <c r="CP130" s="98">
        <v>63</v>
      </c>
      <c r="CQ130" s="98">
        <v>77</v>
      </c>
      <c r="CR130" s="98">
        <v>68</v>
      </c>
      <c r="CS130" s="98">
        <v>68</v>
      </c>
      <c r="CT130" s="98">
        <v>71</v>
      </c>
      <c r="CU130" s="98">
        <v>73</v>
      </c>
      <c r="CV130" s="98">
        <v>81</v>
      </c>
      <c r="CW130" s="98">
        <v>79</v>
      </c>
      <c r="CX130" s="98">
        <v>79</v>
      </c>
      <c r="CY130" s="98">
        <v>86</v>
      </c>
      <c r="CZ130" s="98">
        <v>74</v>
      </c>
      <c r="DA130" s="472">
        <f t="shared" si="28"/>
        <v>882</v>
      </c>
      <c r="DB130" s="137">
        <v>68</v>
      </c>
      <c r="DC130" s="98">
        <v>68</v>
      </c>
      <c r="DD130" s="98">
        <v>84</v>
      </c>
      <c r="DE130" s="568">
        <f t="shared" si="35"/>
        <v>0</v>
      </c>
      <c r="DF130" s="485">
        <f t="shared" si="36"/>
        <v>203</v>
      </c>
      <c r="DG130" s="474">
        <f t="shared" si="37"/>
        <v>220</v>
      </c>
      <c r="DH130" s="363">
        <f t="shared" si="56"/>
        <v>8.3743842364532028</v>
      </c>
      <c r="DN130" s="231"/>
      <c r="DO130" s="231"/>
      <c r="DP130" s="231"/>
      <c r="DQ130" s="231"/>
      <c r="DR130" s="231"/>
      <c r="DS130" s="231"/>
      <c r="DT130" s="231"/>
      <c r="DU130" s="231"/>
      <c r="DV130" s="231"/>
      <c r="DW130" s="231"/>
      <c r="DX130" s="231"/>
      <c r="DY130" s="231"/>
      <c r="DZ130" s="231"/>
      <c r="EA130" s="231"/>
      <c r="EB130" s="231"/>
      <c r="EC130" s="231"/>
      <c r="ED130" s="231"/>
      <c r="EE130" s="231"/>
    </row>
    <row r="131" spans="1:135" ht="20.100000000000001" customHeight="1" x14ac:dyDescent="0.25">
      <c r="A131" s="536"/>
      <c r="B131" s="110" t="s">
        <v>181</v>
      </c>
      <c r="C131" s="129" t="s">
        <v>183</v>
      </c>
      <c r="D131" s="175">
        <v>0</v>
      </c>
      <c r="E131" s="176">
        <v>0</v>
      </c>
      <c r="F131" s="176">
        <v>0</v>
      </c>
      <c r="G131" s="176">
        <v>0</v>
      </c>
      <c r="H131" s="176">
        <v>0</v>
      </c>
      <c r="I131" s="176">
        <v>0</v>
      </c>
      <c r="J131" s="176">
        <v>0</v>
      </c>
      <c r="K131" s="176">
        <v>0</v>
      </c>
      <c r="L131" s="176">
        <v>0</v>
      </c>
      <c r="M131" s="176">
        <v>0</v>
      </c>
      <c r="N131" s="176">
        <v>0</v>
      </c>
      <c r="O131" s="176">
        <v>0</v>
      </c>
      <c r="P131" s="363">
        <v>0</v>
      </c>
      <c r="Q131" s="176">
        <v>0</v>
      </c>
      <c r="R131" s="176">
        <v>0</v>
      </c>
      <c r="S131" s="176">
        <v>0</v>
      </c>
      <c r="T131" s="176">
        <v>0</v>
      </c>
      <c r="U131" s="176">
        <v>0</v>
      </c>
      <c r="V131" s="176">
        <v>0</v>
      </c>
      <c r="W131" s="176">
        <v>0</v>
      </c>
      <c r="X131" s="176">
        <v>0</v>
      </c>
      <c r="Y131" s="176">
        <v>0</v>
      </c>
      <c r="Z131" s="176">
        <v>0</v>
      </c>
      <c r="AA131" s="176">
        <v>0</v>
      </c>
      <c r="AB131" s="176">
        <v>0</v>
      </c>
      <c r="AC131" s="392">
        <v>0</v>
      </c>
      <c r="AD131" s="176">
        <v>0</v>
      </c>
      <c r="AE131" s="176">
        <v>0</v>
      </c>
      <c r="AF131" s="176">
        <v>0</v>
      </c>
      <c r="AG131" s="176">
        <v>0</v>
      </c>
      <c r="AH131" s="176">
        <v>0</v>
      </c>
      <c r="AI131" s="176">
        <v>0</v>
      </c>
      <c r="AJ131" s="176">
        <v>0</v>
      </c>
      <c r="AK131" s="176">
        <v>0</v>
      </c>
      <c r="AL131" s="176">
        <v>0</v>
      </c>
      <c r="AM131" s="176">
        <v>0</v>
      </c>
      <c r="AN131" s="176">
        <v>0</v>
      </c>
      <c r="AO131" s="390">
        <v>0</v>
      </c>
      <c r="AP131" s="137">
        <v>0</v>
      </c>
      <c r="AQ131" s="98">
        <v>0</v>
      </c>
      <c r="AR131" s="98">
        <v>0</v>
      </c>
      <c r="AS131" s="98">
        <v>0</v>
      </c>
      <c r="AT131" s="98">
        <v>0</v>
      </c>
      <c r="AU131" s="98">
        <v>0</v>
      </c>
      <c r="AV131" s="98">
        <v>0</v>
      </c>
      <c r="AW131" s="98">
        <v>0</v>
      </c>
      <c r="AX131" s="98">
        <v>0</v>
      </c>
      <c r="AY131" s="98">
        <v>0</v>
      </c>
      <c r="AZ131" s="98">
        <v>0</v>
      </c>
      <c r="BA131" s="98">
        <v>0</v>
      </c>
      <c r="BB131" s="137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433">
        <f t="shared" si="54"/>
        <v>0</v>
      </c>
      <c r="BO131" s="98">
        <v>0</v>
      </c>
      <c r="BP131" s="98">
        <v>0</v>
      </c>
      <c r="BQ131" s="98">
        <v>0</v>
      </c>
      <c r="BR131" s="98">
        <v>0</v>
      </c>
      <c r="BS131" s="98">
        <v>0</v>
      </c>
      <c r="BT131" s="98">
        <v>0</v>
      </c>
      <c r="BU131" s="98">
        <v>0</v>
      </c>
      <c r="BV131" s="98">
        <v>0</v>
      </c>
      <c r="BW131" s="98">
        <v>0</v>
      </c>
      <c r="BX131" s="98">
        <v>0</v>
      </c>
      <c r="BY131" s="98">
        <v>0</v>
      </c>
      <c r="BZ131" s="98">
        <v>0</v>
      </c>
      <c r="CA131" s="472">
        <f t="shared" si="30"/>
        <v>0</v>
      </c>
      <c r="CB131" s="137">
        <v>0</v>
      </c>
      <c r="CC131" s="98">
        <v>0</v>
      </c>
      <c r="CD131" s="98">
        <v>0</v>
      </c>
      <c r="CE131" s="98">
        <v>0</v>
      </c>
      <c r="CF131" s="98">
        <v>0</v>
      </c>
      <c r="CG131" s="98">
        <v>26</v>
      </c>
      <c r="CH131" s="98">
        <v>52</v>
      </c>
      <c r="CI131" s="98">
        <v>49</v>
      </c>
      <c r="CJ131" s="98">
        <v>48</v>
      </c>
      <c r="CK131" s="98">
        <v>46</v>
      </c>
      <c r="CL131" s="98">
        <v>58</v>
      </c>
      <c r="CM131" s="241">
        <v>69</v>
      </c>
      <c r="CN131" s="433">
        <f t="shared" si="55"/>
        <v>348</v>
      </c>
      <c r="CO131" s="98">
        <v>51</v>
      </c>
      <c r="CP131" s="98">
        <v>50</v>
      </c>
      <c r="CQ131" s="98">
        <v>55</v>
      </c>
      <c r="CR131" s="98">
        <v>58</v>
      </c>
      <c r="CS131" s="98">
        <v>53</v>
      </c>
      <c r="CT131" s="98">
        <v>55</v>
      </c>
      <c r="CU131" s="98">
        <v>53</v>
      </c>
      <c r="CV131" s="98">
        <v>58</v>
      </c>
      <c r="CW131" s="98">
        <v>54</v>
      </c>
      <c r="CX131" s="98">
        <v>48</v>
      </c>
      <c r="CY131" s="98">
        <v>49</v>
      </c>
      <c r="CZ131" s="98">
        <v>52</v>
      </c>
      <c r="DA131" s="472">
        <f t="shared" si="28"/>
        <v>636</v>
      </c>
      <c r="DB131" s="137">
        <v>52</v>
      </c>
      <c r="DC131" s="98">
        <v>44</v>
      </c>
      <c r="DD131" s="98">
        <v>56</v>
      </c>
      <c r="DE131" s="568">
        <f t="shared" ref="DE131:DE162" si="57">SUM($CB131:$CD131)</f>
        <v>0</v>
      </c>
      <c r="DF131" s="485">
        <f t="shared" ref="DF131:DF162" si="58">SUM($CO131:$CQ131)</f>
        <v>156</v>
      </c>
      <c r="DG131" s="474">
        <f t="shared" ref="DG131:DG162" si="59">SUM($DB131:$DD131)</f>
        <v>152</v>
      </c>
      <c r="DH131" s="363">
        <f t="shared" si="56"/>
        <v>-2.5641025641025661</v>
      </c>
      <c r="DN131" s="231"/>
      <c r="DO131" s="231"/>
      <c r="DP131" s="231"/>
      <c r="DQ131" s="231"/>
      <c r="DR131" s="231"/>
      <c r="DS131" s="231"/>
      <c r="DT131" s="231"/>
      <c r="DU131" s="231"/>
      <c r="DV131" s="231"/>
      <c r="DW131" s="231"/>
      <c r="DX131" s="231"/>
      <c r="DY131" s="231"/>
      <c r="DZ131" s="231"/>
      <c r="EA131" s="231"/>
      <c r="EB131" s="231"/>
      <c r="EC131" s="231"/>
      <c r="ED131" s="231"/>
      <c r="EE131" s="231"/>
    </row>
    <row r="132" spans="1:135" ht="20.100000000000001" customHeight="1" x14ac:dyDescent="0.25">
      <c r="A132" s="536"/>
      <c r="B132" s="110" t="s">
        <v>190</v>
      </c>
      <c r="C132" s="129" t="s">
        <v>191</v>
      </c>
      <c r="D132" s="175">
        <v>0</v>
      </c>
      <c r="E132" s="176">
        <v>0</v>
      </c>
      <c r="F132" s="176">
        <v>0</v>
      </c>
      <c r="G132" s="176">
        <v>0</v>
      </c>
      <c r="H132" s="176">
        <v>0</v>
      </c>
      <c r="I132" s="176">
        <v>0</v>
      </c>
      <c r="J132" s="176">
        <v>0</v>
      </c>
      <c r="K132" s="176">
        <v>0</v>
      </c>
      <c r="L132" s="176">
        <v>0</v>
      </c>
      <c r="M132" s="176">
        <v>0</v>
      </c>
      <c r="N132" s="176">
        <v>0</v>
      </c>
      <c r="O132" s="176">
        <v>0</v>
      </c>
      <c r="P132" s="363">
        <v>0</v>
      </c>
      <c r="Q132" s="176">
        <v>0</v>
      </c>
      <c r="R132" s="176">
        <v>0</v>
      </c>
      <c r="S132" s="176">
        <v>0</v>
      </c>
      <c r="T132" s="176">
        <v>0</v>
      </c>
      <c r="U132" s="176">
        <v>0</v>
      </c>
      <c r="V132" s="176">
        <v>0</v>
      </c>
      <c r="W132" s="176">
        <v>0</v>
      </c>
      <c r="X132" s="176">
        <v>0</v>
      </c>
      <c r="Y132" s="176">
        <v>0</v>
      </c>
      <c r="Z132" s="176">
        <v>0</v>
      </c>
      <c r="AA132" s="176">
        <v>0</v>
      </c>
      <c r="AB132" s="176">
        <v>0</v>
      </c>
      <c r="AC132" s="392">
        <v>0</v>
      </c>
      <c r="AD132" s="176">
        <v>0</v>
      </c>
      <c r="AE132" s="176">
        <v>0</v>
      </c>
      <c r="AF132" s="176">
        <v>0</v>
      </c>
      <c r="AG132" s="176">
        <v>0</v>
      </c>
      <c r="AH132" s="176">
        <v>0</v>
      </c>
      <c r="AI132" s="176">
        <v>0</v>
      </c>
      <c r="AJ132" s="176">
        <v>0</v>
      </c>
      <c r="AK132" s="176">
        <v>0</v>
      </c>
      <c r="AL132" s="176">
        <v>0</v>
      </c>
      <c r="AM132" s="176">
        <v>0</v>
      </c>
      <c r="AN132" s="176">
        <v>0</v>
      </c>
      <c r="AO132" s="390">
        <v>0</v>
      </c>
      <c r="AP132" s="137">
        <v>0</v>
      </c>
      <c r="AQ132" s="98">
        <v>0</v>
      </c>
      <c r="AR132" s="98">
        <v>0</v>
      </c>
      <c r="AS132" s="98">
        <v>0</v>
      </c>
      <c r="AT132" s="98">
        <v>0</v>
      </c>
      <c r="AU132" s="98">
        <v>0</v>
      </c>
      <c r="AV132" s="98">
        <v>0</v>
      </c>
      <c r="AW132" s="98">
        <v>0</v>
      </c>
      <c r="AX132" s="98">
        <v>0</v>
      </c>
      <c r="AY132" s="98">
        <v>0</v>
      </c>
      <c r="AZ132" s="98">
        <v>0</v>
      </c>
      <c r="BA132" s="98">
        <v>0</v>
      </c>
      <c r="BB132" s="137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433">
        <f t="shared" si="54"/>
        <v>0</v>
      </c>
      <c r="BO132" s="98">
        <v>0</v>
      </c>
      <c r="BP132" s="98">
        <v>0</v>
      </c>
      <c r="BQ132" s="98">
        <v>0</v>
      </c>
      <c r="BR132" s="98">
        <v>0</v>
      </c>
      <c r="BS132" s="98">
        <v>0</v>
      </c>
      <c r="BT132" s="98">
        <v>0</v>
      </c>
      <c r="BU132" s="98">
        <v>0</v>
      </c>
      <c r="BV132" s="98">
        <v>0</v>
      </c>
      <c r="BW132" s="98">
        <v>0</v>
      </c>
      <c r="BX132" s="98">
        <v>0</v>
      </c>
      <c r="BY132" s="98">
        <v>0</v>
      </c>
      <c r="BZ132" s="98">
        <v>0</v>
      </c>
      <c r="CA132" s="472">
        <f t="shared" si="30"/>
        <v>0</v>
      </c>
      <c r="CB132" s="137">
        <v>0</v>
      </c>
      <c r="CC132" s="98">
        <v>0</v>
      </c>
      <c r="CD132" s="98">
        <v>0</v>
      </c>
      <c r="CE132" s="98">
        <v>0</v>
      </c>
      <c r="CF132" s="98">
        <v>0</v>
      </c>
      <c r="CG132" s="98">
        <v>0</v>
      </c>
      <c r="CH132" s="98">
        <v>0</v>
      </c>
      <c r="CI132" s="98">
        <v>0</v>
      </c>
      <c r="CJ132" s="98">
        <v>1</v>
      </c>
      <c r="CK132" s="98">
        <v>1</v>
      </c>
      <c r="CL132" s="98">
        <v>3</v>
      </c>
      <c r="CM132" s="241">
        <v>12</v>
      </c>
      <c r="CN132" s="433">
        <f t="shared" si="55"/>
        <v>17</v>
      </c>
      <c r="CO132" s="98">
        <v>3</v>
      </c>
      <c r="CP132" s="98">
        <v>5</v>
      </c>
      <c r="CQ132" s="98">
        <v>3</v>
      </c>
      <c r="CR132" s="98">
        <v>4</v>
      </c>
      <c r="CS132" s="98">
        <v>3</v>
      </c>
      <c r="CT132" s="98">
        <v>2</v>
      </c>
      <c r="CU132" s="98">
        <v>4</v>
      </c>
      <c r="CV132" s="98">
        <v>4</v>
      </c>
      <c r="CW132" s="98">
        <v>1</v>
      </c>
      <c r="CX132" s="98">
        <v>5</v>
      </c>
      <c r="CY132" s="98">
        <v>5</v>
      </c>
      <c r="CZ132" s="98">
        <v>8</v>
      </c>
      <c r="DA132" s="472">
        <f t="shared" si="28"/>
        <v>47</v>
      </c>
      <c r="DB132" s="137">
        <v>6</v>
      </c>
      <c r="DC132" s="98">
        <v>3</v>
      </c>
      <c r="DD132" s="98">
        <v>2</v>
      </c>
      <c r="DE132" s="568">
        <f t="shared" si="57"/>
        <v>0</v>
      </c>
      <c r="DF132" s="485">
        <f t="shared" si="58"/>
        <v>11</v>
      </c>
      <c r="DG132" s="474">
        <f t="shared" si="59"/>
        <v>11</v>
      </c>
      <c r="DH132" s="363">
        <f t="shared" si="56"/>
        <v>0</v>
      </c>
      <c r="DN132" s="231"/>
      <c r="DO132" s="231"/>
      <c r="DP132" s="231"/>
      <c r="DQ132" s="231"/>
      <c r="DR132" s="231"/>
      <c r="DS132" s="231"/>
      <c r="DT132" s="231"/>
      <c r="DU132" s="231"/>
      <c r="DV132" s="231"/>
      <c r="DW132" s="231"/>
      <c r="DX132" s="231"/>
      <c r="DY132" s="231"/>
      <c r="DZ132" s="231"/>
      <c r="EA132" s="231"/>
      <c r="EB132" s="231"/>
      <c r="EC132" s="231"/>
      <c r="ED132" s="231"/>
      <c r="EE132" s="231"/>
    </row>
    <row r="133" spans="1:135" ht="20.100000000000001" customHeight="1" x14ac:dyDescent="0.25">
      <c r="A133" s="536"/>
      <c r="B133" s="463" t="s">
        <v>207</v>
      </c>
      <c r="C133" s="464" t="s">
        <v>211</v>
      </c>
      <c r="D133" s="479">
        <v>0</v>
      </c>
      <c r="E133" s="479">
        <v>0</v>
      </c>
      <c r="F133" s="479">
        <v>0</v>
      </c>
      <c r="G133" s="479">
        <v>0</v>
      </c>
      <c r="H133" s="479">
        <v>0</v>
      </c>
      <c r="I133" s="479">
        <v>0</v>
      </c>
      <c r="J133" s="479">
        <v>0</v>
      </c>
      <c r="K133" s="479">
        <v>0</v>
      </c>
      <c r="L133" s="479">
        <v>0</v>
      </c>
      <c r="M133" s="479">
        <v>0</v>
      </c>
      <c r="N133" s="479">
        <v>0</v>
      </c>
      <c r="O133" s="480">
        <v>0</v>
      </c>
      <c r="P133" s="363">
        <v>0</v>
      </c>
      <c r="Q133" s="479">
        <v>0</v>
      </c>
      <c r="R133" s="479">
        <v>0</v>
      </c>
      <c r="S133" s="479">
        <v>0</v>
      </c>
      <c r="T133" s="479">
        <v>0</v>
      </c>
      <c r="U133" s="479">
        <v>0</v>
      </c>
      <c r="V133" s="479">
        <v>0</v>
      </c>
      <c r="W133" s="479">
        <v>0</v>
      </c>
      <c r="X133" s="479">
        <v>0</v>
      </c>
      <c r="Y133" s="479">
        <v>0</v>
      </c>
      <c r="Z133" s="479">
        <v>0</v>
      </c>
      <c r="AA133" s="479">
        <v>0</v>
      </c>
      <c r="AB133" s="480">
        <v>0</v>
      </c>
      <c r="AC133" s="481">
        <v>0</v>
      </c>
      <c r="AD133" s="55">
        <v>0</v>
      </c>
      <c r="AE133" s="55">
        <v>0</v>
      </c>
      <c r="AF133" s="55">
        <v>0</v>
      </c>
      <c r="AG133" s="55">
        <v>0</v>
      </c>
      <c r="AH133" s="55">
        <v>0</v>
      </c>
      <c r="AI133" s="55">
        <v>0</v>
      </c>
      <c r="AJ133" s="55">
        <v>0</v>
      </c>
      <c r="AK133" s="55">
        <v>0</v>
      </c>
      <c r="AL133" s="55">
        <v>0</v>
      </c>
      <c r="AM133" s="55">
        <v>0</v>
      </c>
      <c r="AN133" s="55">
        <v>0</v>
      </c>
      <c r="AO133" s="55">
        <v>0</v>
      </c>
      <c r="AP133" s="484">
        <v>0</v>
      </c>
      <c r="AQ133" s="55">
        <v>0</v>
      </c>
      <c r="AR133" s="55">
        <v>0</v>
      </c>
      <c r="AS133" s="55">
        <v>0</v>
      </c>
      <c r="AT133" s="55">
        <v>0</v>
      </c>
      <c r="AU133" s="55">
        <v>0</v>
      </c>
      <c r="AV133" s="55">
        <v>0</v>
      </c>
      <c r="AW133" s="55">
        <v>0</v>
      </c>
      <c r="AX133" s="55">
        <v>0</v>
      </c>
      <c r="AY133" s="55">
        <v>0</v>
      </c>
      <c r="AZ133" s="55">
        <v>0</v>
      </c>
      <c r="BA133" s="55">
        <v>0</v>
      </c>
      <c r="BB133" s="484">
        <v>0</v>
      </c>
      <c r="BC133" s="55">
        <v>0</v>
      </c>
      <c r="BD133" s="55">
        <v>0</v>
      </c>
      <c r="BE133" s="55">
        <v>0</v>
      </c>
      <c r="BF133" s="55">
        <v>0</v>
      </c>
      <c r="BG133" s="55">
        <v>0</v>
      </c>
      <c r="BH133" s="55">
        <v>0</v>
      </c>
      <c r="BI133" s="55">
        <v>0</v>
      </c>
      <c r="BJ133" s="55">
        <v>0</v>
      </c>
      <c r="BK133" s="55">
        <v>0</v>
      </c>
      <c r="BL133" s="55">
        <v>0</v>
      </c>
      <c r="BM133" s="55">
        <v>0</v>
      </c>
      <c r="BN133" s="472">
        <f t="shared" si="54"/>
        <v>0</v>
      </c>
      <c r="BO133" s="55">
        <v>0</v>
      </c>
      <c r="BP133" s="55">
        <v>0</v>
      </c>
      <c r="BQ133" s="55">
        <v>0</v>
      </c>
      <c r="BR133" s="55">
        <v>0</v>
      </c>
      <c r="BS133" s="55">
        <v>0</v>
      </c>
      <c r="BT133" s="55">
        <v>0</v>
      </c>
      <c r="BU133" s="55">
        <v>0</v>
      </c>
      <c r="BV133" s="55">
        <v>0</v>
      </c>
      <c r="BW133" s="55">
        <v>0</v>
      </c>
      <c r="BX133" s="55">
        <v>0</v>
      </c>
      <c r="BY133" s="55">
        <v>0</v>
      </c>
      <c r="BZ133" s="55">
        <v>0</v>
      </c>
      <c r="CA133" s="472">
        <f t="shared" si="30"/>
        <v>0</v>
      </c>
      <c r="CB133" s="484">
        <v>0</v>
      </c>
      <c r="CC133" s="55">
        <v>0</v>
      </c>
      <c r="CD133" s="55">
        <v>0</v>
      </c>
      <c r="CE133" s="55">
        <v>0</v>
      </c>
      <c r="CF133" s="55">
        <v>0</v>
      </c>
      <c r="CG133" s="55">
        <v>0</v>
      </c>
      <c r="CH133" s="55">
        <v>0</v>
      </c>
      <c r="CI133" s="55">
        <v>0</v>
      </c>
      <c r="CJ133" s="55">
        <v>0</v>
      </c>
      <c r="CK133" s="55">
        <v>0</v>
      </c>
      <c r="CL133" s="55">
        <v>0</v>
      </c>
      <c r="CM133" s="159">
        <v>0</v>
      </c>
      <c r="CN133" s="433">
        <f t="shared" si="55"/>
        <v>0</v>
      </c>
      <c r="CO133" s="55">
        <v>0</v>
      </c>
      <c r="CP133" s="55">
        <v>1</v>
      </c>
      <c r="CQ133" s="55">
        <v>0</v>
      </c>
      <c r="CR133" s="55">
        <v>0</v>
      </c>
      <c r="CS133" s="55">
        <v>7</v>
      </c>
      <c r="CT133" s="55">
        <v>20</v>
      </c>
      <c r="CU133" s="55">
        <v>8</v>
      </c>
      <c r="CV133" s="55">
        <v>1</v>
      </c>
      <c r="CW133" s="55">
        <v>0</v>
      </c>
      <c r="CX133" s="55">
        <v>0</v>
      </c>
      <c r="CY133" s="55">
        <v>0</v>
      </c>
      <c r="CZ133" s="55">
        <v>0</v>
      </c>
      <c r="DA133" s="472">
        <f t="shared" si="28"/>
        <v>37</v>
      </c>
      <c r="DB133" s="484">
        <v>0</v>
      </c>
      <c r="DC133" s="55">
        <v>0</v>
      </c>
      <c r="DD133" s="55">
        <v>0</v>
      </c>
      <c r="DE133" s="568">
        <f t="shared" si="57"/>
        <v>0</v>
      </c>
      <c r="DF133" s="485">
        <f t="shared" si="58"/>
        <v>1</v>
      </c>
      <c r="DG133" s="474">
        <f t="shared" si="59"/>
        <v>0</v>
      </c>
      <c r="DH133" s="363">
        <f t="shared" si="56"/>
        <v>-100</v>
      </c>
      <c r="DN133" s="231"/>
      <c r="DO133" s="231"/>
      <c r="DP133" s="231"/>
      <c r="DQ133" s="231"/>
      <c r="DR133" s="231"/>
      <c r="DS133" s="231"/>
      <c r="DT133" s="231"/>
      <c r="DU133" s="231"/>
      <c r="DV133" s="231"/>
      <c r="DW133" s="231"/>
      <c r="DX133" s="231"/>
      <c r="DY133" s="231"/>
      <c r="DZ133" s="231"/>
      <c r="EA133" s="231"/>
      <c r="EB133" s="231"/>
      <c r="EC133" s="231"/>
      <c r="ED133" s="231"/>
      <c r="EE133" s="231"/>
    </row>
    <row r="134" spans="1:135" ht="20.100000000000001" customHeight="1" x14ac:dyDescent="0.25">
      <c r="A134" s="536"/>
      <c r="B134" s="463" t="s">
        <v>208</v>
      </c>
      <c r="C134" s="464" t="s">
        <v>212</v>
      </c>
      <c r="D134" s="479">
        <v>0</v>
      </c>
      <c r="E134" s="479">
        <v>0</v>
      </c>
      <c r="F134" s="479">
        <v>0</v>
      </c>
      <c r="G134" s="479">
        <v>0</v>
      </c>
      <c r="H134" s="479">
        <v>0</v>
      </c>
      <c r="I134" s="479">
        <v>0</v>
      </c>
      <c r="J134" s="479">
        <v>0</v>
      </c>
      <c r="K134" s="479">
        <v>0</v>
      </c>
      <c r="L134" s="479">
        <v>0</v>
      </c>
      <c r="M134" s="479">
        <v>0</v>
      </c>
      <c r="N134" s="479">
        <v>0</v>
      </c>
      <c r="O134" s="480">
        <v>0</v>
      </c>
      <c r="P134" s="363">
        <v>0</v>
      </c>
      <c r="Q134" s="479">
        <v>0</v>
      </c>
      <c r="R134" s="479">
        <v>0</v>
      </c>
      <c r="S134" s="479">
        <v>0</v>
      </c>
      <c r="T134" s="479">
        <v>0</v>
      </c>
      <c r="U134" s="479">
        <v>0</v>
      </c>
      <c r="V134" s="479">
        <v>0</v>
      </c>
      <c r="W134" s="479">
        <v>0</v>
      </c>
      <c r="X134" s="479">
        <v>0</v>
      </c>
      <c r="Y134" s="479">
        <v>0</v>
      </c>
      <c r="Z134" s="479">
        <v>0</v>
      </c>
      <c r="AA134" s="479">
        <v>0</v>
      </c>
      <c r="AB134" s="480">
        <v>0</v>
      </c>
      <c r="AC134" s="481">
        <v>0</v>
      </c>
      <c r="AD134" s="55">
        <v>0</v>
      </c>
      <c r="AE134" s="55">
        <v>0</v>
      </c>
      <c r="AF134" s="55">
        <v>0</v>
      </c>
      <c r="AG134" s="55">
        <v>0</v>
      </c>
      <c r="AH134" s="55">
        <v>0</v>
      </c>
      <c r="AI134" s="55">
        <v>0</v>
      </c>
      <c r="AJ134" s="55">
        <v>0</v>
      </c>
      <c r="AK134" s="55">
        <v>0</v>
      </c>
      <c r="AL134" s="55">
        <v>0</v>
      </c>
      <c r="AM134" s="55">
        <v>0</v>
      </c>
      <c r="AN134" s="55">
        <v>0</v>
      </c>
      <c r="AO134" s="55">
        <v>0</v>
      </c>
      <c r="AP134" s="484">
        <v>0</v>
      </c>
      <c r="AQ134" s="55">
        <v>0</v>
      </c>
      <c r="AR134" s="55">
        <v>0</v>
      </c>
      <c r="AS134" s="55">
        <v>0</v>
      </c>
      <c r="AT134" s="55">
        <v>0</v>
      </c>
      <c r="AU134" s="55">
        <v>0</v>
      </c>
      <c r="AV134" s="55">
        <v>0</v>
      </c>
      <c r="AW134" s="55">
        <v>0</v>
      </c>
      <c r="AX134" s="55">
        <v>0</v>
      </c>
      <c r="AY134" s="55">
        <v>0</v>
      </c>
      <c r="AZ134" s="55">
        <v>0</v>
      </c>
      <c r="BA134" s="55">
        <v>0</v>
      </c>
      <c r="BB134" s="484">
        <v>0</v>
      </c>
      <c r="BC134" s="55">
        <v>0</v>
      </c>
      <c r="BD134" s="55">
        <v>0</v>
      </c>
      <c r="BE134" s="55">
        <v>0</v>
      </c>
      <c r="BF134" s="55">
        <v>0</v>
      </c>
      <c r="BG134" s="55">
        <v>0</v>
      </c>
      <c r="BH134" s="55">
        <v>0</v>
      </c>
      <c r="BI134" s="55">
        <v>0</v>
      </c>
      <c r="BJ134" s="55">
        <v>0</v>
      </c>
      <c r="BK134" s="55">
        <v>0</v>
      </c>
      <c r="BL134" s="55">
        <v>0</v>
      </c>
      <c r="BM134" s="55">
        <v>0</v>
      </c>
      <c r="BN134" s="472">
        <f t="shared" si="54"/>
        <v>0</v>
      </c>
      <c r="BO134" s="55">
        <v>0</v>
      </c>
      <c r="BP134" s="55">
        <v>0</v>
      </c>
      <c r="BQ134" s="55">
        <v>0</v>
      </c>
      <c r="BR134" s="55">
        <v>0</v>
      </c>
      <c r="BS134" s="55">
        <v>0</v>
      </c>
      <c r="BT134" s="55">
        <v>0</v>
      </c>
      <c r="BU134" s="55">
        <v>0</v>
      </c>
      <c r="BV134" s="55">
        <v>0</v>
      </c>
      <c r="BW134" s="55">
        <v>0</v>
      </c>
      <c r="BX134" s="55">
        <v>0</v>
      </c>
      <c r="BY134" s="55">
        <v>0</v>
      </c>
      <c r="BZ134" s="55">
        <v>0</v>
      </c>
      <c r="CA134" s="472">
        <f t="shared" si="30"/>
        <v>0</v>
      </c>
      <c r="CB134" s="484">
        <v>0</v>
      </c>
      <c r="CC134" s="55">
        <v>0</v>
      </c>
      <c r="CD134" s="55">
        <v>0</v>
      </c>
      <c r="CE134" s="55">
        <v>0</v>
      </c>
      <c r="CF134" s="55">
        <v>0</v>
      </c>
      <c r="CG134" s="55">
        <v>0</v>
      </c>
      <c r="CH134" s="55">
        <v>0</v>
      </c>
      <c r="CI134" s="55">
        <v>0</v>
      </c>
      <c r="CJ134" s="55">
        <v>0</v>
      </c>
      <c r="CK134" s="55">
        <v>0</v>
      </c>
      <c r="CL134" s="55">
        <v>0</v>
      </c>
      <c r="CM134" s="159">
        <v>0</v>
      </c>
      <c r="CN134" s="433">
        <f t="shared" si="55"/>
        <v>0</v>
      </c>
      <c r="CO134" s="55">
        <v>0</v>
      </c>
      <c r="CP134" s="55">
        <v>12</v>
      </c>
      <c r="CQ134" s="55">
        <v>11</v>
      </c>
      <c r="CR134" s="55">
        <v>14</v>
      </c>
      <c r="CS134" s="55">
        <v>19</v>
      </c>
      <c r="CT134" s="55">
        <v>82</v>
      </c>
      <c r="CU134" s="55">
        <v>92</v>
      </c>
      <c r="CV134" s="55">
        <v>16</v>
      </c>
      <c r="CW134" s="55">
        <v>0</v>
      </c>
      <c r="CX134" s="55">
        <v>0</v>
      </c>
      <c r="CY134" s="55">
        <v>0</v>
      </c>
      <c r="CZ134" s="55">
        <v>0</v>
      </c>
      <c r="DA134" s="472">
        <f t="shared" si="28"/>
        <v>246</v>
      </c>
      <c r="DB134" s="484">
        <v>0</v>
      </c>
      <c r="DC134" s="55">
        <v>0</v>
      </c>
      <c r="DD134" s="55">
        <v>0</v>
      </c>
      <c r="DE134" s="568">
        <f t="shared" si="57"/>
        <v>0</v>
      </c>
      <c r="DF134" s="485">
        <f t="shared" si="58"/>
        <v>23</v>
      </c>
      <c r="DG134" s="474">
        <f t="shared" si="59"/>
        <v>0</v>
      </c>
      <c r="DH134" s="363">
        <f t="shared" si="56"/>
        <v>-100</v>
      </c>
      <c r="DN134" s="231"/>
      <c r="DO134" s="231"/>
      <c r="DP134" s="231"/>
      <c r="DQ134" s="231"/>
      <c r="DR134" s="231"/>
      <c r="DS134" s="231"/>
      <c r="DT134" s="231"/>
      <c r="DU134" s="231"/>
      <c r="DV134" s="231"/>
      <c r="DW134" s="231"/>
      <c r="DX134" s="231"/>
      <c r="DY134" s="231"/>
      <c r="DZ134" s="231"/>
      <c r="EA134" s="231"/>
      <c r="EB134" s="231"/>
      <c r="EC134" s="231"/>
      <c r="ED134" s="231"/>
      <c r="EE134" s="231"/>
    </row>
    <row r="135" spans="1:135" ht="20.100000000000001" customHeight="1" x14ac:dyDescent="0.25">
      <c r="A135" s="536"/>
      <c r="B135" s="463" t="s">
        <v>209</v>
      </c>
      <c r="C135" s="464" t="s">
        <v>213</v>
      </c>
      <c r="D135" s="479">
        <v>0</v>
      </c>
      <c r="E135" s="479">
        <v>0</v>
      </c>
      <c r="F135" s="479">
        <v>0</v>
      </c>
      <c r="G135" s="479">
        <v>0</v>
      </c>
      <c r="H135" s="479">
        <v>0</v>
      </c>
      <c r="I135" s="479">
        <v>0</v>
      </c>
      <c r="J135" s="479">
        <v>0</v>
      </c>
      <c r="K135" s="479">
        <v>0</v>
      </c>
      <c r="L135" s="479">
        <v>0</v>
      </c>
      <c r="M135" s="479">
        <v>0</v>
      </c>
      <c r="N135" s="479">
        <v>0</v>
      </c>
      <c r="O135" s="480">
        <v>0</v>
      </c>
      <c r="P135" s="363">
        <v>0</v>
      </c>
      <c r="Q135" s="479">
        <v>0</v>
      </c>
      <c r="R135" s="479">
        <v>0</v>
      </c>
      <c r="S135" s="479">
        <v>0</v>
      </c>
      <c r="T135" s="479">
        <v>0</v>
      </c>
      <c r="U135" s="479">
        <v>0</v>
      </c>
      <c r="V135" s="479">
        <v>0</v>
      </c>
      <c r="W135" s="479">
        <v>0</v>
      </c>
      <c r="X135" s="479">
        <v>0</v>
      </c>
      <c r="Y135" s="479">
        <v>0</v>
      </c>
      <c r="Z135" s="479">
        <v>0</v>
      </c>
      <c r="AA135" s="479">
        <v>0</v>
      </c>
      <c r="AB135" s="480">
        <v>0</v>
      </c>
      <c r="AC135" s="481">
        <v>0</v>
      </c>
      <c r="AD135" s="55">
        <v>0</v>
      </c>
      <c r="AE135" s="55">
        <v>0</v>
      </c>
      <c r="AF135" s="55">
        <v>0</v>
      </c>
      <c r="AG135" s="55">
        <v>0</v>
      </c>
      <c r="AH135" s="55">
        <v>0</v>
      </c>
      <c r="AI135" s="55">
        <v>0</v>
      </c>
      <c r="AJ135" s="55">
        <v>0</v>
      </c>
      <c r="AK135" s="55">
        <v>0</v>
      </c>
      <c r="AL135" s="55">
        <v>0</v>
      </c>
      <c r="AM135" s="55">
        <v>0</v>
      </c>
      <c r="AN135" s="55">
        <v>0</v>
      </c>
      <c r="AO135" s="55">
        <v>0</v>
      </c>
      <c r="AP135" s="484">
        <v>0</v>
      </c>
      <c r="AQ135" s="55">
        <v>0</v>
      </c>
      <c r="AR135" s="55">
        <v>0</v>
      </c>
      <c r="AS135" s="55">
        <v>0</v>
      </c>
      <c r="AT135" s="55">
        <v>0</v>
      </c>
      <c r="AU135" s="55">
        <v>0</v>
      </c>
      <c r="AV135" s="55">
        <v>0</v>
      </c>
      <c r="AW135" s="55">
        <v>0</v>
      </c>
      <c r="AX135" s="55">
        <v>0</v>
      </c>
      <c r="AY135" s="55">
        <v>0</v>
      </c>
      <c r="AZ135" s="55">
        <v>0</v>
      </c>
      <c r="BA135" s="55">
        <v>0</v>
      </c>
      <c r="BB135" s="484">
        <v>0</v>
      </c>
      <c r="BC135" s="55">
        <v>0</v>
      </c>
      <c r="BD135" s="55">
        <v>0</v>
      </c>
      <c r="BE135" s="55">
        <v>0</v>
      </c>
      <c r="BF135" s="55">
        <v>0</v>
      </c>
      <c r="BG135" s="55">
        <v>0</v>
      </c>
      <c r="BH135" s="55">
        <v>0</v>
      </c>
      <c r="BI135" s="55">
        <v>0</v>
      </c>
      <c r="BJ135" s="55">
        <v>0</v>
      </c>
      <c r="BK135" s="55">
        <v>0</v>
      </c>
      <c r="BL135" s="55">
        <v>0</v>
      </c>
      <c r="BM135" s="55">
        <v>0</v>
      </c>
      <c r="BN135" s="472">
        <f t="shared" si="54"/>
        <v>0</v>
      </c>
      <c r="BO135" s="55">
        <v>0</v>
      </c>
      <c r="BP135" s="55">
        <v>0</v>
      </c>
      <c r="BQ135" s="55">
        <v>0</v>
      </c>
      <c r="BR135" s="55">
        <v>0</v>
      </c>
      <c r="BS135" s="55">
        <v>0</v>
      </c>
      <c r="BT135" s="55">
        <v>0</v>
      </c>
      <c r="BU135" s="55">
        <v>0</v>
      </c>
      <c r="BV135" s="55">
        <v>0</v>
      </c>
      <c r="BW135" s="55">
        <v>0</v>
      </c>
      <c r="BX135" s="55">
        <v>0</v>
      </c>
      <c r="BY135" s="55">
        <v>0</v>
      </c>
      <c r="BZ135" s="55">
        <v>0</v>
      </c>
      <c r="CA135" s="472">
        <f t="shared" si="30"/>
        <v>0</v>
      </c>
      <c r="CB135" s="484">
        <v>0</v>
      </c>
      <c r="CC135" s="55">
        <v>0</v>
      </c>
      <c r="CD135" s="55">
        <v>0</v>
      </c>
      <c r="CE135" s="55">
        <v>0</v>
      </c>
      <c r="CF135" s="55">
        <v>0</v>
      </c>
      <c r="CG135" s="55">
        <v>0</v>
      </c>
      <c r="CH135" s="55">
        <v>0</v>
      </c>
      <c r="CI135" s="55">
        <v>0</v>
      </c>
      <c r="CJ135" s="55">
        <v>0</v>
      </c>
      <c r="CK135" s="55">
        <v>0</v>
      </c>
      <c r="CL135" s="55">
        <v>0</v>
      </c>
      <c r="CM135" s="159">
        <v>0</v>
      </c>
      <c r="CN135" s="433">
        <f t="shared" si="55"/>
        <v>0</v>
      </c>
      <c r="CO135" s="55">
        <v>0</v>
      </c>
      <c r="CP135" s="55">
        <v>1</v>
      </c>
      <c r="CQ135" s="55">
        <v>9</v>
      </c>
      <c r="CR135" s="55">
        <v>4</v>
      </c>
      <c r="CS135" s="55">
        <v>7</v>
      </c>
      <c r="CT135" s="55">
        <v>64</v>
      </c>
      <c r="CU135" s="55">
        <v>55</v>
      </c>
      <c r="CV135" s="55">
        <v>4</v>
      </c>
      <c r="CW135" s="55">
        <v>0</v>
      </c>
      <c r="CX135" s="55">
        <v>0</v>
      </c>
      <c r="CY135" s="55">
        <v>0</v>
      </c>
      <c r="CZ135" s="55">
        <v>0</v>
      </c>
      <c r="DA135" s="472">
        <f t="shared" si="28"/>
        <v>144</v>
      </c>
      <c r="DB135" s="484">
        <v>0</v>
      </c>
      <c r="DC135" s="55">
        <v>0</v>
      </c>
      <c r="DD135" s="55">
        <v>0</v>
      </c>
      <c r="DE135" s="568">
        <f t="shared" si="57"/>
        <v>0</v>
      </c>
      <c r="DF135" s="485">
        <f t="shared" si="58"/>
        <v>10</v>
      </c>
      <c r="DG135" s="474">
        <f t="shared" si="59"/>
        <v>0</v>
      </c>
      <c r="DH135" s="363">
        <f t="shared" si="56"/>
        <v>-100</v>
      </c>
      <c r="DN135" s="231"/>
      <c r="DO135" s="231"/>
      <c r="DP135" s="231"/>
      <c r="DQ135" s="231"/>
      <c r="DR135" s="231"/>
      <c r="DS135" s="231"/>
      <c r="DT135" s="231"/>
      <c r="DU135" s="231"/>
      <c r="DV135" s="231"/>
      <c r="DW135" s="231"/>
      <c r="DX135" s="231"/>
      <c r="DY135" s="231"/>
      <c r="DZ135" s="231"/>
      <c r="EA135" s="231"/>
      <c r="EB135" s="231"/>
      <c r="EC135" s="231"/>
      <c r="ED135" s="231"/>
      <c r="EE135" s="231"/>
    </row>
    <row r="136" spans="1:135" ht="20.100000000000001" customHeight="1" x14ac:dyDescent="0.25">
      <c r="A136" s="536"/>
      <c r="B136" s="463" t="s">
        <v>210</v>
      </c>
      <c r="C136" s="464" t="s">
        <v>214</v>
      </c>
      <c r="D136" s="479">
        <v>0</v>
      </c>
      <c r="E136" s="479">
        <v>0</v>
      </c>
      <c r="F136" s="479">
        <v>0</v>
      </c>
      <c r="G136" s="479">
        <v>0</v>
      </c>
      <c r="H136" s="479">
        <v>0</v>
      </c>
      <c r="I136" s="479">
        <v>0</v>
      </c>
      <c r="J136" s="479">
        <v>0</v>
      </c>
      <c r="K136" s="479">
        <v>0</v>
      </c>
      <c r="L136" s="479">
        <v>0</v>
      </c>
      <c r="M136" s="479">
        <v>0</v>
      </c>
      <c r="N136" s="479">
        <v>0</v>
      </c>
      <c r="O136" s="480">
        <v>0</v>
      </c>
      <c r="P136" s="363">
        <v>0</v>
      </c>
      <c r="Q136" s="479">
        <v>0</v>
      </c>
      <c r="R136" s="479">
        <v>0</v>
      </c>
      <c r="S136" s="479">
        <v>0</v>
      </c>
      <c r="T136" s="479">
        <v>0</v>
      </c>
      <c r="U136" s="479">
        <v>0</v>
      </c>
      <c r="V136" s="479">
        <v>0</v>
      </c>
      <c r="W136" s="479">
        <v>0</v>
      </c>
      <c r="X136" s="479">
        <v>0</v>
      </c>
      <c r="Y136" s="479">
        <v>0</v>
      </c>
      <c r="Z136" s="479">
        <v>0</v>
      </c>
      <c r="AA136" s="479">
        <v>0</v>
      </c>
      <c r="AB136" s="480">
        <v>0</v>
      </c>
      <c r="AC136" s="481">
        <v>0</v>
      </c>
      <c r="AD136" s="55">
        <v>0</v>
      </c>
      <c r="AE136" s="55">
        <v>0</v>
      </c>
      <c r="AF136" s="55">
        <v>0</v>
      </c>
      <c r="AG136" s="55">
        <v>0</v>
      </c>
      <c r="AH136" s="55">
        <v>0</v>
      </c>
      <c r="AI136" s="55">
        <v>0</v>
      </c>
      <c r="AJ136" s="55">
        <v>0</v>
      </c>
      <c r="AK136" s="55">
        <v>0</v>
      </c>
      <c r="AL136" s="55">
        <v>0</v>
      </c>
      <c r="AM136" s="55">
        <v>0</v>
      </c>
      <c r="AN136" s="55">
        <v>0</v>
      </c>
      <c r="AO136" s="55">
        <v>0</v>
      </c>
      <c r="AP136" s="484">
        <v>0</v>
      </c>
      <c r="AQ136" s="55">
        <v>0</v>
      </c>
      <c r="AR136" s="55">
        <v>0</v>
      </c>
      <c r="AS136" s="55">
        <v>0</v>
      </c>
      <c r="AT136" s="55">
        <v>0</v>
      </c>
      <c r="AU136" s="55">
        <v>0</v>
      </c>
      <c r="AV136" s="55">
        <v>0</v>
      </c>
      <c r="AW136" s="55">
        <v>0</v>
      </c>
      <c r="AX136" s="55">
        <v>0</v>
      </c>
      <c r="AY136" s="55">
        <v>0</v>
      </c>
      <c r="AZ136" s="55">
        <v>0</v>
      </c>
      <c r="BA136" s="55">
        <v>0</v>
      </c>
      <c r="BB136" s="484">
        <v>0</v>
      </c>
      <c r="BC136" s="55">
        <v>0</v>
      </c>
      <c r="BD136" s="55">
        <v>0</v>
      </c>
      <c r="BE136" s="55">
        <v>0</v>
      </c>
      <c r="BF136" s="55">
        <v>0</v>
      </c>
      <c r="BG136" s="55">
        <v>0</v>
      </c>
      <c r="BH136" s="55">
        <v>0</v>
      </c>
      <c r="BI136" s="55">
        <v>0</v>
      </c>
      <c r="BJ136" s="55">
        <v>0</v>
      </c>
      <c r="BK136" s="55">
        <v>0</v>
      </c>
      <c r="BL136" s="55">
        <v>0</v>
      </c>
      <c r="BM136" s="55">
        <v>0</v>
      </c>
      <c r="BN136" s="472">
        <f t="shared" si="54"/>
        <v>0</v>
      </c>
      <c r="BO136" s="55">
        <v>0</v>
      </c>
      <c r="BP136" s="55">
        <v>0</v>
      </c>
      <c r="BQ136" s="55">
        <v>0</v>
      </c>
      <c r="BR136" s="55">
        <v>0</v>
      </c>
      <c r="BS136" s="55">
        <v>0</v>
      </c>
      <c r="BT136" s="55">
        <v>0</v>
      </c>
      <c r="BU136" s="55">
        <v>0</v>
      </c>
      <c r="BV136" s="55">
        <v>0</v>
      </c>
      <c r="BW136" s="55">
        <v>0</v>
      </c>
      <c r="BX136" s="55">
        <v>0</v>
      </c>
      <c r="BY136" s="55">
        <v>0</v>
      </c>
      <c r="BZ136" s="55">
        <v>0</v>
      </c>
      <c r="CA136" s="472">
        <f t="shared" si="30"/>
        <v>0</v>
      </c>
      <c r="CB136" s="484">
        <v>0</v>
      </c>
      <c r="CC136" s="55">
        <v>0</v>
      </c>
      <c r="CD136" s="55">
        <v>0</v>
      </c>
      <c r="CE136" s="55">
        <v>0</v>
      </c>
      <c r="CF136" s="55">
        <v>0</v>
      </c>
      <c r="CG136" s="55">
        <v>0</v>
      </c>
      <c r="CH136" s="55">
        <v>0</v>
      </c>
      <c r="CI136" s="55">
        <v>0</v>
      </c>
      <c r="CJ136" s="55">
        <v>0</v>
      </c>
      <c r="CK136" s="55">
        <v>0</v>
      </c>
      <c r="CL136" s="55">
        <v>0</v>
      </c>
      <c r="CM136" s="159">
        <v>0</v>
      </c>
      <c r="CN136" s="433">
        <f t="shared" si="55"/>
        <v>0</v>
      </c>
      <c r="CO136" s="55">
        <v>0</v>
      </c>
      <c r="CP136" s="55">
        <v>9</v>
      </c>
      <c r="CQ136" s="55">
        <v>5</v>
      </c>
      <c r="CR136" s="55">
        <v>11</v>
      </c>
      <c r="CS136" s="55">
        <v>12</v>
      </c>
      <c r="CT136" s="55">
        <v>20</v>
      </c>
      <c r="CU136" s="55">
        <v>11</v>
      </c>
      <c r="CV136" s="55">
        <v>0</v>
      </c>
      <c r="CW136" s="55">
        <v>0</v>
      </c>
      <c r="CX136" s="55">
        <v>0</v>
      </c>
      <c r="CY136" s="55">
        <v>0</v>
      </c>
      <c r="CZ136" s="55">
        <v>0</v>
      </c>
      <c r="DA136" s="472">
        <f t="shared" si="28"/>
        <v>68</v>
      </c>
      <c r="DB136" s="484">
        <v>0</v>
      </c>
      <c r="DC136" s="55">
        <v>0</v>
      </c>
      <c r="DD136" s="55">
        <v>0</v>
      </c>
      <c r="DE136" s="568">
        <f t="shared" si="57"/>
        <v>0</v>
      </c>
      <c r="DF136" s="485">
        <f t="shared" si="58"/>
        <v>14</v>
      </c>
      <c r="DG136" s="474">
        <f t="shared" si="59"/>
        <v>0</v>
      </c>
      <c r="DH136" s="363">
        <f t="shared" si="56"/>
        <v>-100</v>
      </c>
      <c r="DN136" s="231"/>
      <c r="DO136" s="231"/>
      <c r="DP136" s="231"/>
      <c r="DQ136" s="231"/>
      <c r="DR136" s="231"/>
      <c r="DS136" s="231"/>
      <c r="DT136" s="231"/>
      <c r="DU136" s="231"/>
      <c r="DV136" s="231"/>
      <c r="DW136" s="231"/>
      <c r="DX136" s="231"/>
      <c r="DY136" s="231"/>
      <c r="DZ136" s="231"/>
      <c r="EA136" s="231"/>
      <c r="EB136" s="231"/>
      <c r="EC136" s="231"/>
      <c r="ED136" s="231"/>
      <c r="EE136" s="231"/>
    </row>
    <row r="137" spans="1:135" ht="20.100000000000001" customHeight="1" x14ac:dyDescent="0.25">
      <c r="A137" s="536"/>
      <c r="B137" s="110" t="s">
        <v>203</v>
      </c>
      <c r="C137" s="464" t="s">
        <v>204</v>
      </c>
      <c r="D137" s="175">
        <v>0</v>
      </c>
      <c r="E137" s="176">
        <v>0</v>
      </c>
      <c r="F137" s="176">
        <v>0</v>
      </c>
      <c r="G137" s="176">
        <v>0</v>
      </c>
      <c r="H137" s="176">
        <v>0</v>
      </c>
      <c r="I137" s="176">
        <v>0</v>
      </c>
      <c r="J137" s="176">
        <v>0</v>
      </c>
      <c r="K137" s="176">
        <v>0</v>
      </c>
      <c r="L137" s="176">
        <v>0</v>
      </c>
      <c r="M137" s="176">
        <v>0</v>
      </c>
      <c r="N137" s="176">
        <v>0</v>
      </c>
      <c r="O137" s="176">
        <v>0</v>
      </c>
      <c r="P137" s="363">
        <v>0</v>
      </c>
      <c r="Q137" s="176">
        <v>0</v>
      </c>
      <c r="R137" s="176">
        <v>0</v>
      </c>
      <c r="S137" s="176">
        <v>0</v>
      </c>
      <c r="T137" s="176">
        <v>0</v>
      </c>
      <c r="U137" s="176">
        <v>0</v>
      </c>
      <c r="V137" s="176">
        <v>0</v>
      </c>
      <c r="W137" s="176">
        <v>0</v>
      </c>
      <c r="X137" s="176">
        <v>0</v>
      </c>
      <c r="Y137" s="176">
        <v>0</v>
      </c>
      <c r="Z137" s="176">
        <v>0</v>
      </c>
      <c r="AA137" s="176">
        <v>0</v>
      </c>
      <c r="AB137" s="176">
        <v>0</v>
      </c>
      <c r="AC137" s="392">
        <v>0</v>
      </c>
      <c r="AD137" s="176">
        <v>0</v>
      </c>
      <c r="AE137" s="176">
        <v>0</v>
      </c>
      <c r="AF137" s="176">
        <v>0</v>
      </c>
      <c r="AG137" s="176">
        <v>0</v>
      </c>
      <c r="AH137" s="176">
        <v>0</v>
      </c>
      <c r="AI137" s="176">
        <v>0</v>
      </c>
      <c r="AJ137" s="176">
        <v>0</v>
      </c>
      <c r="AK137" s="176">
        <v>0</v>
      </c>
      <c r="AL137" s="176">
        <v>0</v>
      </c>
      <c r="AM137" s="176">
        <v>0</v>
      </c>
      <c r="AN137" s="176">
        <v>0</v>
      </c>
      <c r="AO137" s="390">
        <v>0</v>
      </c>
      <c r="AP137" s="137">
        <v>0</v>
      </c>
      <c r="AQ137" s="98">
        <v>0</v>
      </c>
      <c r="AR137" s="98">
        <v>0</v>
      </c>
      <c r="AS137" s="98">
        <v>0</v>
      </c>
      <c r="AT137" s="98">
        <v>0</v>
      </c>
      <c r="AU137" s="98">
        <v>0</v>
      </c>
      <c r="AV137" s="98">
        <v>0</v>
      </c>
      <c r="AW137" s="98">
        <v>0</v>
      </c>
      <c r="AX137" s="98">
        <v>0</v>
      </c>
      <c r="AY137" s="98">
        <v>0</v>
      </c>
      <c r="AZ137" s="98">
        <v>0</v>
      </c>
      <c r="BA137" s="98">
        <v>0</v>
      </c>
      <c r="BB137" s="137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433">
        <f t="shared" si="54"/>
        <v>0</v>
      </c>
      <c r="BO137" s="98">
        <v>0</v>
      </c>
      <c r="BP137" s="98">
        <v>0</v>
      </c>
      <c r="BQ137" s="98">
        <v>0</v>
      </c>
      <c r="BR137" s="98">
        <v>0</v>
      </c>
      <c r="BS137" s="98">
        <v>0</v>
      </c>
      <c r="BT137" s="98">
        <v>0</v>
      </c>
      <c r="BU137" s="98">
        <v>0</v>
      </c>
      <c r="BV137" s="98">
        <v>0</v>
      </c>
      <c r="BW137" s="98">
        <v>0</v>
      </c>
      <c r="BX137" s="98">
        <v>0</v>
      </c>
      <c r="BY137" s="98">
        <v>0</v>
      </c>
      <c r="BZ137" s="98">
        <v>0</v>
      </c>
      <c r="CA137" s="472">
        <f t="shared" si="30"/>
        <v>0</v>
      </c>
      <c r="CB137" s="137">
        <v>0</v>
      </c>
      <c r="CC137" s="98">
        <v>0</v>
      </c>
      <c r="CD137" s="98">
        <v>0</v>
      </c>
      <c r="CE137" s="98">
        <v>0</v>
      </c>
      <c r="CF137" s="98">
        <v>0</v>
      </c>
      <c r="CG137" s="98">
        <v>0</v>
      </c>
      <c r="CH137" s="98">
        <v>0</v>
      </c>
      <c r="CI137" s="98">
        <v>0</v>
      </c>
      <c r="CJ137" s="98">
        <v>0</v>
      </c>
      <c r="CK137" s="98">
        <v>0</v>
      </c>
      <c r="CL137" s="98">
        <v>0</v>
      </c>
      <c r="CM137" s="241">
        <v>0</v>
      </c>
      <c r="CN137" s="433">
        <f t="shared" si="55"/>
        <v>0</v>
      </c>
      <c r="CO137" s="98">
        <v>1</v>
      </c>
      <c r="CP137" s="98">
        <v>0</v>
      </c>
      <c r="CQ137" s="98">
        <v>2</v>
      </c>
      <c r="CR137" s="98">
        <v>1</v>
      </c>
      <c r="CS137" s="98">
        <v>17</v>
      </c>
      <c r="CT137" s="98">
        <v>38</v>
      </c>
      <c r="CU137" s="98">
        <v>2</v>
      </c>
      <c r="CV137" s="98">
        <v>0</v>
      </c>
      <c r="CW137" s="98">
        <v>0</v>
      </c>
      <c r="CX137" s="98">
        <v>0</v>
      </c>
      <c r="CY137" s="98">
        <v>0</v>
      </c>
      <c r="CZ137" s="98">
        <v>0</v>
      </c>
      <c r="DA137" s="472">
        <f t="shared" si="28"/>
        <v>61</v>
      </c>
      <c r="DB137" s="137">
        <v>0</v>
      </c>
      <c r="DC137" s="98">
        <v>0</v>
      </c>
      <c r="DD137" s="98">
        <v>0</v>
      </c>
      <c r="DE137" s="568">
        <f t="shared" si="57"/>
        <v>0</v>
      </c>
      <c r="DF137" s="485">
        <f t="shared" si="58"/>
        <v>3</v>
      </c>
      <c r="DG137" s="474">
        <f t="shared" si="59"/>
        <v>0</v>
      </c>
      <c r="DH137" s="363">
        <f t="shared" si="56"/>
        <v>-100</v>
      </c>
      <c r="DN137" s="231"/>
      <c r="DO137" s="231"/>
      <c r="DP137" s="231"/>
      <c r="DQ137" s="231"/>
      <c r="DR137" s="231"/>
      <c r="DS137" s="231"/>
      <c r="DT137" s="231"/>
      <c r="DU137" s="231"/>
      <c r="DV137" s="231"/>
      <c r="DW137" s="231"/>
      <c r="DX137" s="231"/>
      <c r="DY137" s="231"/>
      <c r="DZ137" s="231"/>
      <c r="EA137" s="231"/>
      <c r="EB137" s="231"/>
      <c r="EC137" s="231"/>
      <c r="ED137" s="231"/>
      <c r="EE137" s="231"/>
    </row>
    <row r="138" spans="1:135" ht="20.100000000000001" customHeight="1" x14ac:dyDescent="0.25">
      <c r="A138" s="536"/>
      <c r="B138" s="170" t="s">
        <v>21</v>
      </c>
      <c r="C138" s="171" t="s">
        <v>22</v>
      </c>
      <c r="D138" s="175">
        <v>612</v>
      </c>
      <c r="E138" s="176">
        <v>429</v>
      </c>
      <c r="F138" s="176">
        <v>517</v>
      </c>
      <c r="G138" s="176">
        <v>434</v>
      </c>
      <c r="H138" s="176">
        <v>407</v>
      </c>
      <c r="I138" s="176">
        <v>458</v>
      </c>
      <c r="J138" s="176">
        <v>454</v>
      </c>
      <c r="K138" s="176">
        <v>412</v>
      </c>
      <c r="L138" s="176">
        <v>441</v>
      </c>
      <c r="M138" s="176">
        <v>429</v>
      </c>
      <c r="N138" s="176">
        <v>387</v>
      </c>
      <c r="O138" s="176">
        <v>386</v>
      </c>
      <c r="P138" s="168">
        <f>SUM(D138:O138)</f>
        <v>5366</v>
      </c>
      <c r="Q138" s="177">
        <v>476</v>
      </c>
      <c r="R138" s="177">
        <v>380</v>
      </c>
      <c r="S138" s="177">
        <v>452</v>
      </c>
      <c r="T138" s="177">
        <v>365</v>
      </c>
      <c r="U138" s="177">
        <v>339</v>
      </c>
      <c r="V138" s="177">
        <v>376</v>
      </c>
      <c r="W138" s="177">
        <v>312</v>
      </c>
      <c r="X138" s="177">
        <v>342</v>
      </c>
      <c r="Y138" s="177">
        <v>352</v>
      </c>
      <c r="Z138" s="177">
        <v>354</v>
      </c>
      <c r="AA138" s="178">
        <v>321</v>
      </c>
      <c r="AB138" s="178">
        <v>210</v>
      </c>
      <c r="AC138" s="168">
        <f>SUM(Q138:AB138)</f>
        <v>4279</v>
      </c>
      <c r="AD138" s="178">
        <v>389</v>
      </c>
      <c r="AE138" s="178">
        <v>323</v>
      </c>
      <c r="AF138" s="178">
        <v>366</v>
      </c>
      <c r="AG138" s="178">
        <v>281</v>
      </c>
      <c r="AH138" s="178">
        <v>305</v>
      </c>
      <c r="AI138" s="178">
        <v>300</v>
      </c>
      <c r="AJ138" s="178">
        <v>281</v>
      </c>
      <c r="AK138" s="178">
        <v>306</v>
      </c>
      <c r="AL138" s="178">
        <v>269</v>
      </c>
      <c r="AM138" s="178">
        <v>302</v>
      </c>
      <c r="AN138" s="178">
        <v>292</v>
      </c>
      <c r="AO138" s="428">
        <v>237</v>
      </c>
      <c r="AP138" s="137">
        <v>342</v>
      </c>
      <c r="AQ138" s="98">
        <v>244</v>
      </c>
      <c r="AR138" s="98">
        <v>318</v>
      </c>
      <c r="AS138" s="98">
        <v>249</v>
      </c>
      <c r="AT138" s="98">
        <v>296</v>
      </c>
      <c r="AU138" s="98">
        <v>275</v>
      </c>
      <c r="AV138" s="98">
        <v>323</v>
      </c>
      <c r="AW138" s="98">
        <v>328</v>
      </c>
      <c r="AX138" s="98">
        <v>246</v>
      </c>
      <c r="AY138" s="98">
        <v>293</v>
      </c>
      <c r="AZ138" s="98">
        <v>276</v>
      </c>
      <c r="BA138" s="98">
        <v>249</v>
      </c>
      <c r="BB138" s="137">
        <v>404</v>
      </c>
      <c r="BC138" s="98">
        <v>277</v>
      </c>
      <c r="BD138" s="98">
        <v>274</v>
      </c>
      <c r="BE138" s="98">
        <v>268</v>
      </c>
      <c r="BF138" s="98">
        <v>253</v>
      </c>
      <c r="BG138" s="98">
        <v>328</v>
      </c>
      <c r="BH138" s="98">
        <v>332</v>
      </c>
      <c r="BI138" s="98">
        <v>332</v>
      </c>
      <c r="BJ138" s="98">
        <v>293</v>
      </c>
      <c r="BK138" s="98">
        <v>355</v>
      </c>
      <c r="BL138" s="98">
        <v>323</v>
      </c>
      <c r="BM138" s="98">
        <v>363</v>
      </c>
      <c r="BN138" s="433">
        <f t="shared" ref="BN138:BN160" si="60">SUM(BB138:BM138)</f>
        <v>3802</v>
      </c>
      <c r="BO138" s="98">
        <v>492</v>
      </c>
      <c r="BP138" s="98">
        <v>374</v>
      </c>
      <c r="BQ138" s="98">
        <v>381</v>
      </c>
      <c r="BR138" s="98">
        <v>360</v>
      </c>
      <c r="BS138" s="98">
        <v>355</v>
      </c>
      <c r="BT138" s="98">
        <v>325</v>
      </c>
      <c r="BU138" s="98">
        <v>372</v>
      </c>
      <c r="BV138" s="98">
        <v>347</v>
      </c>
      <c r="BW138" s="98">
        <v>342</v>
      </c>
      <c r="BX138" s="98">
        <v>400</v>
      </c>
      <c r="BY138" s="98">
        <v>338</v>
      </c>
      <c r="BZ138" s="98">
        <v>376</v>
      </c>
      <c r="CA138" s="472">
        <f t="shared" si="30"/>
        <v>4462</v>
      </c>
      <c r="CB138" s="137">
        <v>514</v>
      </c>
      <c r="CC138" s="98">
        <v>355</v>
      </c>
      <c r="CD138" s="98">
        <v>441</v>
      </c>
      <c r="CE138" s="98">
        <v>432</v>
      </c>
      <c r="CF138" s="98">
        <v>381</v>
      </c>
      <c r="CG138" s="98">
        <v>412</v>
      </c>
      <c r="CH138" s="98">
        <v>373</v>
      </c>
      <c r="CI138" s="98">
        <v>433</v>
      </c>
      <c r="CJ138" s="98">
        <v>428</v>
      </c>
      <c r="CK138" s="98">
        <v>448</v>
      </c>
      <c r="CL138" s="98">
        <v>435</v>
      </c>
      <c r="CM138" s="241">
        <v>470</v>
      </c>
      <c r="CN138" s="433">
        <f t="shared" si="55"/>
        <v>5122</v>
      </c>
      <c r="CO138" s="98">
        <v>597</v>
      </c>
      <c r="CP138" s="98">
        <v>457</v>
      </c>
      <c r="CQ138" s="98">
        <v>483</v>
      </c>
      <c r="CR138" s="98">
        <v>466</v>
      </c>
      <c r="CS138" s="98">
        <v>484</v>
      </c>
      <c r="CT138" s="98">
        <v>539</v>
      </c>
      <c r="CU138" s="98">
        <v>501</v>
      </c>
      <c r="CV138" s="98">
        <v>506</v>
      </c>
      <c r="CW138" s="98">
        <v>472</v>
      </c>
      <c r="CX138" s="98">
        <v>466</v>
      </c>
      <c r="CY138" s="98">
        <v>460</v>
      </c>
      <c r="CZ138" s="98">
        <v>435</v>
      </c>
      <c r="DA138" s="472">
        <f t="shared" si="28"/>
        <v>5866</v>
      </c>
      <c r="DB138" s="137">
        <v>559</v>
      </c>
      <c r="DC138" s="98">
        <v>420</v>
      </c>
      <c r="DD138" s="98">
        <v>522</v>
      </c>
      <c r="DE138" s="568">
        <f t="shared" si="57"/>
        <v>1310</v>
      </c>
      <c r="DF138" s="485">
        <f t="shared" si="58"/>
        <v>1537</v>
      </c>
      <c r="DG138" s="474">
        <f t="shared" si="59"/>
        <v>1501</v>
      </c>
      <c r="DH138" s="363">
        <f t="shared" si="56"/>
        <v>-2.3422251138581651</v>
      </c>
      <c r="DN138" s="231"/>
      <c r="DO138" s="231"/>
      <c r="DP138" s="231"/>
      <c r="DQ138" s="231"/>
      <c r="DR138" s="231"/>
      <c r="DS138" s="231"/>
      <c r="DT138" s="231"/>
      <c r="DU138" s="231"/>
      <c r="DV138" s="231"/>
      <c r="DW138" s="231"/>
      <c r="DX138" s="231"/>
      <c r="DY138" s="231"/>
      <c r="DZ138" s="231"/>
      <c r="EA138" s="231"/>
      <c r="EB138" s="231"/>
      <c r="EC138" s="231"/>
      <c r="ED138" s="231"/>
      <c r="EE138" s="231"/>
    </row>
    <row r="139" spans="1:135" ht="20.100000000000001" customHeight="1" x14ac:dyDescent="0.25">
      <c r="A139" s="536"/>
      <c r="B139" s="170" t="s">
        <v>23</v>
      </c>
      <c r="C139" s="171" t="s">
        <v>24</v>
      </c>
      <c r="D139" s="175">
        <v>317</v>
      </c>
      <c r="E139" s="176">
        <v>328</v>
      </c>
      <c r="F139" s="176">
        <v>359</v>
      </c>
      <c r="G139" s="176">
        <v>399</v>
      </c>
      <c r="H139" s="176">
        <v>382</v>
      </c>
      <c r="I139" s="176">
        <v>392</v>
      </c>
      <c r="J139" s="176">
        <v>371</v>
      </c>
      <c r="K139" s="176">
        <v>369</v>
      </c>
      <c r="L139" s="176">
        <v>377</v>
      </c>
      <c r="M139" s="176">
        <v>422</v>
      </c>
      <c r="N139" s="176">
        <v>337</v>
      </c>
      <c r="O139" s="176">
        <v>451</v>
      </c>
      <c r="P139" s="168">
        <f>SUM(D139:O139)</f>
        <v>4504</v>
      </c>
      <c r="Q139" s="177">
        <v>236</v>
      </c>
      <c r="R139" s="177">
        <v>293</v>
      </c>
      <c r="S139" s="177">
        <v>334</v>
      </c>
      <c r="T139" s="177">
        <v>343</v>
      </c>
      <c r="U139" s="177">
        <v>335</v>
      </c>
      <c r="V139" s="177">
        <v>288</v>
      </c>
      <c r="W139" s="177">
        <v>300</v>
      </c>
      <c r="X139" s="177">
        <v>305</v>
      </c>
      <c r="Y139" s="177">
        <v>337</v>
      </c>
      <c r="Z139" s="177">
        <v>355</v>
      </c>
      <c r="AA139" s="178">
        <v>315</v>
      </c>
      <c r="AB139" s="178">
        <v>423</v>
      </c>
      <c r="AC139" s="168">
        <f>SUM(Q139:AB139)</f>
        <v>3864</v>
      </c>
      <c r="AD139" s="178">
        <v>243</v>
      </c>
      <c r="AE139" s="178">
        <v>265</v>
      </c>
      <c r="AF139" s="178">
        <v>270</v>
      </c>
      <c r="AG139" s="178">
        <v>312</v>
      </c>
      <c r="AH139" s="178">
        <v>339</v>
      </c>
      <c r="AI139" s="178">
        <v>382</v>
      </c>
      <c r="AJ139" s="178">
        <v>217</v>
      </c>
      <c r="AK139" s="178">
        <v>253</v>
      </c>
      <c r="AL139" s="178">
        <v>259</v>
      </c>
      <c r="AM139" s="178">
        <v>237</v>
      </c>
      <c r="AN139" s="178">
        <v>233</v>
      </c>
      <c r="AO139" s="428">
        <v>311</v>
      </c>
      <c r="AP139" s="137">
        <v>151</v>
      </c>
      <c r="AQ139" s="98">
        <v>161</v>
      </c>
      <c r="AR139" s="98">
        <v>175</v>
      </c>
      <c r="AS139" s="98">
        <v>184</v>
      </c>
      <c r="AT139" s="98">
        <v>253</v>
      </c>
      <c r="AU139" s="98">
        <v>205</v>
      </c>
      <c r="AV139" s="98">
        <v>245</v>
      </c>
      <c r="AW139" s="98">
        <v>234</v>
      </c>
      <c r="AX139" s="98">
        <v>237</v>
      </c>
      <c r="AY139" s="98">
        <v>239</v>
      </c>
      <c r="AZ139" s="98">
        <v>215</v>
      </c>
      <c r="BA139" s="98">
        <v>254</v>
      </c>
      <c r="BB139" s="137">
        <v>166</v>
      </c>
      <c r="BC139" s="98">
        <v>156</v>
      </c>
      <c r="BD139" s="98">
        <v>172</v>
      </c>
      <c r="BE139" s="98">
        <v>210</v>
      </c>
      <c r="BF139" s="98">
        <v>213</v>
      </c>
      <c r="BG139" s="98">
        <v>217</v>
      </c>
      <c r="BH139" s="98">
        <v>261</v>
      </c>
      <c r="BI139" s="98">
        <v>224</v>
      </c>
      <c r="BJ139" s="98">
        <v>228</v>
      </c>
      <c r="BK139" s="98">
        <v>271</v>
      </c>
      <c r="BL139" s="98">
        <v>230</v>
      </c>
      <c r="BM139" s="98">
        <v>318</v>
      </c>
      <c r="BN139" s="433">
        <f t="shared" si="60"/>
        <v>2666</v>
      </c>
      <c r="BO139" s="98">
        <v>172</v>
      </c>
      <c r="BP139" s="98">
        <v>186</v>
      </c>
      <c r="BQ139" s="98">
        <v>177</v>
      </c>
      <c r="BR139" s="98">
        <v>217</v>
      </c>
      <c r="BS139" s="98">
        <v>221</v>
      </c>
      <c r="BT139" s="98">
        <v>238</v>
      </c>
      <c r="BU139" s="98">
        <v>233</v>
      </c>
      <c r="BV139" s="98">
        <v>206</v>
      </c>
      <c r="BW139" s="98">
        <v>253</v>
      </c>
      <c r="BX139" s="98">
        <v>239</v>
      </c>
      <c r="BY139" s="98">
        <v>207</v>
      </c>
      <c r="BZ139" s="98">
        <v>328</v>
      </c>
      <c r="CA139" s="472">
        <f t="shared" si="30"/>
        <v>2677</v>
      </c>
      <c r="CB139" s="137">
        <v>167</v>
      </c>
      <c r="CC139" s="98">
        <v>135</v>
      </c>
      <c r="CD139" s="98">
        <v>193</v>
      </c>
      <c r="CE139" s="98">
        <v>204</v>
      </c>
      <c r="CF139" s="98">
        <v>236</v>
      </c>
      <c r="CG139" s="98">
        <v>229</v>
      </c>
      <c r="CH139" s="98">
        <v>215</v>
      </c>
      <c r="CI139" s="98">
        <v>223</v>
      </c>
      <c r="CJ139" s="98">
        <v>247</v>
      </c>
      <c r="CK139" s="98">
        <v>290</v>
      </c>
      <c r="CL139" s="98">
        <v>233</v>
      </c>
      <c r="CM139" s="241">
        <v>398</v>
      </c>
      <c r="CN139" s="433">
        <f t="shared" si="55"/>
        <v>2770</v>
      </c>
      <c r="CO139" s="98">
        <v>186</v>
      </c>
      <c r="CP139" s="98">
        <v>187</v>
      </c>
      <c r="CQ139" s="98">
        <v>230</v>
      </c>
      <c r="CR139" s="98">
        <v>250</v>
      </c>
      <c r="CS139" s="98">
        <v>220</v>
      </c>
      <c r="CT139" s="98">
        <v>250</v>
      </c>
      <c r="CU139" s="98">
        <v>256</v>
      </c>
      <c r="CV139" s="98">
        <v>231</v>
      </c>
      <c r="CW139" s="98">
        <v>247</v>
      </c>
      <c r="CX139" s="98">
        <v>232</v>
      </c>
      <c r="CY139" s="98">
        <v>251</v>
      </c>
      <c r="CZ139" s="98">
        <v>298</v>
      </c>
      <c r="DA139" s="472">
        <f t="shared" si="28"/>
        <v>2838</v>
      </c>
      <c r="DB139" s="137">
        <v>193</v>
      </c>
      <c r="DC139" s="98">
        <v>192</v>
      </c>
      <c r="DD139" s="98">
        <v>223</v>
      </c>
      <c r="DE139" s="568">
        <f t="shared" si="57"/>
        <v>495</v>
      </c>
      <c r="DF139" s="485">
        <f t="shared" si="58"/>
        <v>603</v>
      </c>
      <c r="DG139" s="474">
        <f t="shared" si="59"/>
        <v>608</v>
      </c>
      <c r="DH139" s="363">
        <f t="shared" si="56"/>
        <v>0.82918739635158278</v>
      </c>
      <c r="DN139" s="231"/>
      <c r="DO139" s="231"/>
      <c r="DP139" s="231"/>
      <c r="DQ139" s="231"/>
      <c r="DR139" s="231"/>
      <c r="DS139" s="231"/>
      <c r="DT139" s="231"/>
      <c r="DU139" s="231"/>
      <c r="DV139" s="231"/>
      <c r="DW139" s="231"/>
      <c r="DX139" s="231"/>
      <c r="DY139" s="231"/>
      <c r="DZ139" s="231"/>
      <c r="EA139" s="231"/>
      <c r="EB139" s="231"/>
      <c r="EC139" s="231"/>
      <c r="ED139" s="231"/>
      <c r="EE139" s="231"/>
    </row>
    <row r="140" spans="1:135" ht="20.100000000000001" customHeight="1" x14ac:dyDescent="0.25">
      <c r="A140" s="536"/>
      <c r="B140" s="170" t="s">
        <v>25</v>
      </c>
      <c r="C140" s="171" t="s">
        <v>63</v>
      </c>
      <c r="D140" s="175">
        <v>316</v>
      </c>
      <c r="E140" s="176">
        <v>326</v>
      </c>
      <c r="F140" s="176">
        <v>358</v>
      </c>
      <c r="G140" s="176">
        <v>398</v>
      </c>
      <c r="H140" s="176">
        <v>373</v>
      </c>
      <c r="I140" s="176">
        <v>389</v>
      </c>
      <c r="J140" s="176">
        <v>370</v>
      </c>
      <c r="K140" s="176">
        <v>368</v>
      </c>
      <c r="L140" s="176">
        <v>375</v>
      </c>
      <c r="M140" s="176">
        <v>419</v>
      </c>
      <c r="N140" s="176">
        <v>335</v>
      </c>
      <c r="O140" s="176">
        <v>445</v>
      </c>
      <c r="P140" s="168">
        <f>SUM(D140:O140)</f>
        <v>4472</v>
      </c>
      <c r="Q140" s="177">
        <v>235</v>
      </c>
      <c r="R140" s="177">
        <v>292</v>
      </c>
      <c r="S140" s="177">
        <v>332</v>
      </c>
      <c r="T140" s="177">
        <v>339</v>
      </c>
      <c r="U140" s="177">
        <v>335</v>
      </c>
      <c r="V140" s="177">
        <v>286</v>
      </c>
      <c r="W140" s="177">
        <v>298</v>
      </c>
      <c r="X140" s="177">
        <v>302</v>
      </c>
      <c r="Y140" s="177">
        <v>331</v>
      </c>
      <c r="Z140" s="177">
        <v>350</v>
      </c>
      <c r="AA140" s="178">
        <v>309</v>
      </c>
      <c r="AB140" s="178">
        <v>413</v>
      </c>
      <c r="AC140" s="168">
        <f>SUM(Q140:AB140)</f>
        <v>3822</v>
      </c>
      <c r="AD140" s="178">
        <v>235</v>
      </c>
      <c r="AE140" s="178">
        <v>263</v>
      </c>
      <c r="AF140" s="178">
        <v>264</v>
      </c>
      <c r="AG140" s="178">
        <v>306</v>
      </c>
      <c r="AH140" s="178">
        <v>333</v>
      </c>
      <c r="AI140" s="178">
        <v>381</v>
      </c>
      <c r="AJ140" s="178">
        <v>215</v>
      </c>
      <c r="AK140" s="178">
        <v>251</v>
      </c>
      <c r="AL140" s="178">
        <v>257</v>
      </c>
      <c r="AM140" s="178">
        <v>235</v>
      </c>
      <c r="AN140" s="178">
        <v>232</v>
      </c>
      <c r="AO140" s="428">
        <v>305</v>
      </c>
      <c r="AP140" s="137">
        <v>151</v>
      </c>
      <c r="AQ140" s="98">
        <v>159</v>
      </c>
      <c r="AR140" s="98">
        <v>174</v>
      </c>
      <c r="AS140" s="98">
        <v>182</v>
      </c>
      <c r="AT140" s="98">
        <v>253</v>
      </c>
      <c r="AU140" s="98">
        <v>204</v>
      </c>
      <c r="AV140" s="98">
        <v>241</v>
      </c>
      <c r="AW140" s="98">
        <v>234</v>
      </c>
      <c r="AX140" s="98">
        <v>237</v>
      </c>
      <c r="AY140" s="98">
        <v>239</v>
      </c>
      <c r="AZ140" s="98">
        <v>213</v>
      </c>
      <c r="BA140" s="98">
        <v>253</v>
      </c>
      <c r="BB140" s="137">
        <v>165</v>
      </c>
      <c r="BC140" s="98">
        <v>154</v>
      </c>
      <c r="BD140" s="98">
        <v>172</v>
      </c>
      <c r="BE140" s="98">
        <v>209</v>
      </c>
      <c r="BF140" s="98">
        <v>210</v>
      </c>
      <c r="BG140" s="98">
        <v>212</v>
      </c>
      <c r="BH140" s="98">
        <v>256</v>
      </c>
      <c r="BI140" s="98">
        <v>220</v>
      </c>
      <c r="BJ140" s="98">
        <v>227</v>
      </c>
      <c r="BK140" s="98">
        <v>271</v>
      </c>
      <c r="BL140" s="98">
        <v>226</v>
      </c>
      <c r="BM140" s="98">
        <v>311</v>
      </c>
      <c r="BN140" s="433">
        <f t="shared" si="60"/>
        <v>2633</v>
      </c>
      <c r="BO140" s="98">
        <v>171</v>
      </c>
      <c r="BP140" s="98">
        <v>185</v>
      </c>
      <c r="BQ140" s="98">
        <v>176</v>
      </c>
      <c r="BR140" s="98">
        <v>212</v>
      </c>
      <c r="BS140" s="98">
        <v>220</v>
      </c>
      <c r="BT140" s="98">
        <v>238</v>
      </c>
      <c r="BU140" s="98">
        <v>232</v>
      </c>
      <c r="BV140" s="98">
        <v>206</v>
      </c>
      <c r="BW140" s="98">
        <v>249</v>
      </c>
      <c r="BX140" s="98">
        <v>250</v>
      </c>
      <c r="BY140" s="98">
        <v>206</v>
      </c>
      <c r="BZ140" s="98">
        <v>322</v>
      </c>
      <c r="CA140" s="472">
        <f t="shared" si="30"/>
        <v>2667</v>
      </c>
      <c r="CB140" s="137">
        <v>164</v>
      </c>
      <c r="CC140" s="98">
        <v>135</v>
      </c>
      <c r="CD140" s="98">
        <v>190</v>
      </c>
      <c r="CE140" s="98">
        <v>204</v>
      </c>
      <c r="CF140" s="98">
        <v>235</v>
      </c>
      <c r="CG140" s="98">
        <v>226</v>
      </c>
      <c r="CH140" s="98">
        <v>213</v>
      </c>
      <c r="CI140" s="98">
        <v>222</v>
      </c>
      <c r="CJ140" s="98">
        <v>245</v>
      </c>
      <c r="CK140" s="98">
        <v>288</v>
      </c>
      <c r="CL140" s="98">
        <v>230</v>
      </c>
      <c r="CM140" s="241">
        <v>392</v>
      </c>
      <c r="CN140" s="433">
        <f t="shared" si="55"/>
        <v>2744</v>
      </c>
      <c r="CO140" s="98">
        <v>186</v>
      </c>
      <c r="CP140" s="98">
        <v>187</v>
      </c>
      <c r="CQ140" s="98">
        <v>228</v>
      </c>
      <c r="CR140" s="98">
        <v>249</v>
      </c>
      <c r="CS140" s="98">
        <v>220</v>
      </c>
      <c r="CT140" s="98">
        <v>247</v>
      </c>
      <c r="CU140" s="98">
        <v>255</v>
      </c>
      <c r="CV140" s="98">
        <v>229</v>
      </c>
      <c r="CW140" s="98">
        <v>244</v>
      </c>
      <c r="CX140" s="98">
        <v>230</v>
      </c>
      <c r="CY140" s="98">
        <v>250</v>
      </c>
      <c r="CZ140" s="98">
        <v>296</v>
      </c>
      <c r="DA140" s="472">
        <f t="shared" si="28"/>
        <v>2821</v>
      </c>
      <c r="DB140" s="137">
        <v>193</v>
      </c>
      <c r="DC140" s="98">
        <v>192</v>
      </c>
      <c r="DD140" s="98">
        <v>221</v>
      </c>
      <c r="DE140" s="568">
        <f t="shared" si="57"/>
        <v>489</v>
      </c>
      <c r="DF140" s="485">
        <f t="shared" si="58"/>
        <v>601</v>
      </c>
      <c r="DG140" s="474">
        <f t="shared" si="59"/>
        <v>606</v>
      </c>
      <c r="DH140" s="363">
        <f t="shared" si="56"/>
        <v>0.83194675540765317</v>
      </c>
      <c r="DN140" s="231"/>
      <c r="DO140" s="231"/>
      <c r="DP140" s="231"/>
      <c r="DQ140" s="231"/>
      <c r="DR140" s="231"/>
      <c r="DS140" s="231"/>
      <c r="DT140" s="231"/>
      <c r="DU140" s="231"/>
      <c r="DV140" s="231"/>
      <c r="DW140" s="231"/>
      <c r="DX140" s="231"/>
      <c r="DY140" s="231"/>
      <c r="DZ140" s="231"/>
      <c r="EA140" s="231"/>
      <c r="EB140" s="231"/>
      <c r="EC140" s="231"/>
      <c r="ED140" s="231"/>
      <c r="EE140" s="231"/>
    </row>
    <row r="141" spans="1:135" ht="20.100000000000001" customHeight="1" x14ac:dyDescent="0.25">
      <c r="A141" s="536"/>
      <c r="B141" s="170" t="s">
        <v>42</v>
      </c>
      <c r="C141" s="171" t="s">
        <v>27</v>
      </c>
      <c r="D141" s="175">
        <v>0</v>
      </c>
      <c r="E141" s="176">
        <v>0</v>
      </c>
      <c r="F141" s="176">
        <v>0</v>
      </c>
      <c r="G141" s="176">
        <v>0</v>
      </c>
      <c r="H141" s="176">
        <v>0</v>
      </c>
      <c r="I141" s="176">
        <v>0</v>
      </c>
      <c r="J141" s="176">
        <v>0</v>
      </c>
      <c r="K141" s="176">
        <v>0</v>
      </c>
      <c r="L141" s="176">
        <v>0</v>
      </c>
      <c r="M141" s="176">
        <v>0</v>
      </c>
      <c r="N141" s="176">
        <v>0</v>
      </c>
      <c r="O141" s="176">
        <v>0</v>
      </c>
      <c r="P141" s="168">
        <f>SUM(D141:O141)</f>
        <v>0</v>
      </c>
      <c r="Q141" s="177">
        <v>0</v>
      </c>
      <c r="R141" s="177">
        <v>0</v>
      </c>
      <c r="S141" s="177">
        <v>0</v>
      </c>
      <c r="T141" s="177">
        <v>0</v>
      </c>
      <c r="U141" s="177">
        <v>3</v>
      </c>
      <c r="V141" s="177">
        <v>2</v>
      </c>
      <c r="W141" s="177">
        <v>2</v>
      </c>
      <c r="X141" s="177">
        <v>3</v>
      </c>
      <c r="Y141" s="177">
        <v>6</v>
      </c>
      <c r="Z141" s="177">
        <v>5</v>
      </c>
      <c r="AA141" s="178">
        <v>6</v>
      </c>
      <c r="AB141" s="178">
        <v>10</v>
      </c>
      <c r="AC141" s="168">
        <f>SUM(Q141:AB141)</f>
        <v>37</v>
      </c>
      <c r="AD141" s="178">
        <v>8</v>
      </c>
      <c r="AE141" s="178">
        <v>2</v>
      </c>
      <c r="AF141" s="178">
        <v>6</v>
      </c>
      <c r="AG141" s="178">
        <v>6</v>
      </c>
      <c r="AH141" s="178">
        <v>6</v>
      </c>
      <c r="AI141" s="178">
        <v>1</v>
      </c>
      <c r="AJ141" s="178">
        <v>2</v>
      </c>
      <c r="AK141" s="178">
        <v>2</v>
      </c>
      <c r="AL141" s="178">
        <v>2</v>
      </c>
      <c r="AM141" s="178">
        <v>2</v>
      </c>
      <c r="AN141" s="178">
        <v>1</v>
      </c>
      <c r="AO141" s="428">
        <v>6</v>
      </c>
      <c r="AP141" s="137">
        <v>0</v>
      </c>
      <c r="AQ141" s="98">
        <v>2</v>
      </c>
      <c r="AR141" s="98">
        <v>1</v>
      </c>
      <c r="AS141" s="98">
        <v>2</v>
      </c>
      <c r="AT141" s="98">
        <v>0</v>
      </c>
      <c r="AU141" s="98">
        <v>1</v>
      </c>
      <c r="AV141" s="98">
        <v>4</v>
      </c>
      <c r="AW141" s="98">
        <v>0</v>
      </c>
      <c r="AX141" s="98">
        <v>0</v>
      </c>
      <c r="AY141" s="98">
        <v>0</v>
      </c>
      <c r="AZ141" s="98">
        <v>2</v>
      </c>
      <c r="BA141" s="98">
        <v>1</v>
      </c>
      <c r="BB141" s="137">
        <v>1</v>
      </c>
      <c r="BC141" s="98">
        <v>2</v>
      </c>
      <c r="BD141" s="98">
        <v>0</v>
      </c>
      <c r="BE141" s="98">
        <v>1</v>
      </c>
      <c r="BF141" s="98">
        <v>3</v>
      </c>
      <c r="BG141" s="98">
        <v>5</v>
      </c>
      <c r="BH141" s="98">
        <v>5</v>
      </c>
      <c r="BI141" s="98">
        <v>4</v>
      </c>
      <c r="BJ141" s="98">
        <v>1</v>
      </c>
      <c r="BK141" s="98">
        <v>0</v>
      </c>
      <c r="BL141" s="98">
        <v>4</v>
      </c>
      <c r="BM141" s="98">
        <v>7</v>
      </c>
      <c r="BN141" s="433">
        <f t="shared" si="60"/>
        <v>33</v>
      </c>
      <c r="BO141" s="98">
        <v>1</v>
      </c>
      <c r="BP141" s="98">
        <v>1</v>
      </c>
      <c r="BQ141" s="98">
        <v>1</v>
      </c>
      <c r="BR141" s="98">
        <v>5</v>
      </c>
      <c r="BS141" s="98">
        <v>1</v>
      </c>
      <c r="BT141" s="98">
        <v>0</v>
      </c>
      <c r="BU141" s="98">
        <v>1</v>
      </c>
      <c r="BV141" s="98">
        <v>0</v>
      </c>
      <c r="BW141" s="98">
        <v>4</v>
      </c>
      <c r="BX141" s="98">
        <v>0</v>
      </c>
      <c r="BY141" s="98">
        <v>1</v>
      </c>
      <c r="BZ141" s="98">
        <v>6</v>
      </c>
      <c r="CA141" s="472">
        <f t="shared" si="30"/>
        <v>21</v>
      </c>
      <c r="CB141" s="137">
        <v>3</v>
      </c>
      <c r="CC141" s="98">
        <v>0</v>
      </c>
      <c r="CD141" s="98">
        <v>3</v>
      </c>
      <c r="CE141" s="98">
        <v>0</v>
      </c>
      <c r="CF141" s="98">
        <v>1</v>
      </c>
      <c r="CG141" s="98">
        <v>3</v>
      </c>
      <c r="CH141" s="98">
        <v>2</v>
      </c>
      <c r="CI141" s="98">
        <v>1</v>
      </c>
      <c r="CJ141" s="98">
        <v>2</v>
      </c>
      <c r="CK141" s="98">
        <v>2</v>
      </c>
      <c r="CL141" s="98">
        <v>3</v>
      </c>
      <c r="CM141" s="241">
        <v>6</v>
      </c>
      <c r="CN141" s="433">
        <f t="shared" si="55"/>
        <v>26</v>
      </c>
      <c r="CO141" s="98">
        <v>0</v>
      </c>
      <c r="CP141" s="98">
        <v>0</v>
      </c>
      <c r="CQ141" s="98">
        <v>2</v>
      </c>
      <c r="CR141" s="98">
        <v>1</v>
      </c>
      <c r="CS141" s="98">
        <v>0</v>
      </c>
      <c r="CT141" s="98">
        <v>3</v>
      </c>
      <c r="CU141" s="98">
        <v>1</v>
      </c>
      <c r="CV141" s="98">
        <v>2</v>
      </c>
      <c r="CW141" s="98">
        <v>3</v>
      </c>
      <c r="CX141" s="98">
        <v>2</v>
      </c>
      <c r="CY141" s="98">
        <v>1</v>
      </c>
      <c r="CZ141" s="98">
        <v>2</v>
      </c>
      <c r="DA141" s="472">
        <f t="shared" si="28"/>
        <v>17</v>
      </c>
      <c r="DB141" s="137">
        <v>0</v>
      </c>
      <c r="DC141" s="98">
        <v>0</v>
      </c>
      <c r="DD141" s="98">
        <v>2</v>
      </c>
      <c r="DE141" s="568">
        <f t="shared" si="57"/>
        <v>6</v>
      </c>
      <c r="DF141" s="485">
        <f t="shared" si="58"/>
        <v>2</v>
      </c>
      <c r="DG141" s="474">
        <f t="shared" si="59"/>
        <v>2</v>
      </c>
      <c r="DH141" s="363"/>
      <c r="DN141" s="231"/>
      <c r="DO141" s="231"/>
      <c r="DP141" s="231"/>
      <c r="DQ141" s="231"/>
      <c r="DR141" s="231"/>
      <c r="DS141" s="231"/>
      <c r="DT141" s="231"/>
      <c r="DU141" s="231"/>
      <c r="DV141" s="231"/>
      <c r="DW141" s="231"/>
      <c r="DX141" s="231"/>
      <c r="DY141" s="231"/>
      <c r="DZ141" s="231"/>
      <c r="EA141" s="231"/>
      <c r="EB141" s="231"/>
      <c r="EC141" s="231"/>
      <c r="ED141" s="231"/>
      <c r="EE141" s="231"/>
    </row>
    <row r="142" spans="1:135" ht="20.100000000000001" customHeight="1" x14ac:dyDescent="0.25">
      <c r="A142" s="536"/>
      <c r="B142" s="110" t="s">
        <v>149</v>
      </c>
      <c r="C142" s="129" t="s">
        <v>156</v>
      </c>
      <c r="D142" s="175">
        <v>0</v>
      </c>
      <c r="E142" s="176">
        <v>0</v>
      </c>
      <c r="F142" s="176">
        <v>0</v>
      </c>
      <c r="G142" s="176">
        <v>0</v>
      </c>
      <c r="H142" s="176">
        <v>0</v>
      </c>
      <c r="I142" s="176">
        <v>0</v>
      </c>
      <c r="J142" s="176">
        <v>0</v>
      </c>
      <c r="K142" s="176">
        <v>0</v>
      </c>
      <c r="L142" s="176">
        <v>0</v>
      </c>
      <c r="M142" s="176">
        <v>0</v>
      </c>
      <c r="N142" s="176">
        <v>0</v>
      </c>
      <c r="O142" s="176">
        <v>0</v>
      </c>
      <c r="P142" s="363">
        <v>0</v>
      </c>
      <c r="Q142" s="176">
        <v>0</v>
      </c>
      <c r="R142" s="176">
        <v>0</v>
      </c>
      <c r="S142" s="176">
        <v>0</v>
      </c>
      <c r="T142" s="176">
        <v>0</v>
      </c>
      <c r="U142" s="176">
        <v>0</v>
      </c>
      <c r="V142" s="176">
        <v>0</v>
      </c>
      <c r="W142" s="176">
        <v>0</v>
      </c>
      <c r="X142" s="176">
        <v>0</v>
      </c>
      <c r="Y142" s="176">
        <v>0</v>
      </c>
      <c r="Z142" s="176">
        <v>0</v>
      </c>
      <c r="AA142" s="176">
        <v>0</v>
      </c>
      <c r="AB142" s="176">
        <v>0</v>
      </c>
      <c r="AC142" s="392">
        <v>0</v>
      </c>
      <c r="AD142" s="176">
        <v>0</v>
      </c>
      <c r="AE142" s="176">
        <v>0</v>
      </c>
      <c r="AF142" s="176">
        <v>0</v>
      </c>
      <c r="AG142" s="176">
        <v>0</v>
      </c>
      <c r="AH142" s="176">
        <v>0</v>
      </c>
      <c r="AI142" s="176">
        <v>0</v>
      </c>
      <c r="AJ142" s="176">
        <v>0</v>
      </c>
      <c r="AK142" s="176">
        <v>0</v>
      </c>
      <c r="AL142" s="176">
        <v>0</v>
      </c>
      <c r="AM142" s="176">
        <v>0</v>
      </c>
      <c r="AN142" s="176">
        <v>0</v>
      </c>
      <c r="AO142" s="390">
        <v>0</v>
      </c>
      <c r="AP142" s="137">
        <v>0</v>
      </c>
      <c r="AQ142" s="98">
        <v>0</v>
      </c>
      <c r="AR142" s="98">
        <v>0</v>
      </c>
      <c r="AS142" s="98">
        <v>0</v>
      </c>
      <c r="AT142" s="98">
        <v>0</v>
      </c>
      <c r="AU142" s="98">
        <v>0</v>
      </c>
      <c r="AV142" s="98">
        <v>0</v>
      </c>
      <c r="AW142" s="98">
        <v>0</v>
      </c>
      <c r="AX142" s="98">
        <v>0</v>
      </c>
      <c r="AY142" s="98">
        <v>0</v>
      </c>
      <c r="AZ142" s="98">
        <v>0</v>
      </c>
      <c r="BA142" s="98">
        <v>0</v>
      </c>
      <c r="BB142" s="137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433">
        <f t="shared" si="60"/>
        <v>0</v>
      </c>
      <c r="BO142" s="98">
        <v>0</v>
      </c>
      <c r="BP142" s="98">
        <v>0</v>
      </c>
      <c r="BQ142" s="98">
        <v>0</v>
      </c>
      <c r="BR142" s="98">
        <v>0</v>
      </c>
      <c r="BS142" s="98">
        <v>0</v>
      </c>
      <c r="BT142" s="98">
        <v>0</v>
      </c>
      <c r="BU142" s="98">
        <v>0</v>
      </c>
      <c r="BV142" s="98">
        <v>0</v>
      </c>
      <c r="BW142" s="98">
        <v>0</v>
      </c>
      <c r="BX142" s="98">
        <v>0</v>
      </c>
      <c r="BY142" s="98">
        <v>0</v>
      </c>
      <c r="BZ142" s="98">
        <v>15</v>
      </c>
      <c r="CA142" s="472">
        <f t="shared" si="30"/>
        <v>15</v>
      </c>
      <c r="CB142" s="137">
        <v>3</v>
      </c>
      <c r="CC142" s="98">
        <v>3</v>
      </c>
      <c r="CD142" s="98">
        <v>4</v>
      </c>
      <c r="CE142" s="98">
        <v>4</v>
      </c>
      <c r="CF142" s="98">
        <v>1</v>
      </c>
      <c r="CG142" s="98">
        <v>3</v>
      </c>
      <c r="CH142" s="98">
        <v>5</v>
      </c>
      <c r="CI142" s="98">
        <v>5</v>
      </c>
      <c r="CJ142" s="98">
        <v>1</v>
      </c>
      <c r="CK142" s="98">
        <v>2</v>
      </c>
      <c r="CL142" s="98">
        <v>3</v>
      </c>
      <c r="CM142" s="241">
        <v>6</v>
      </c>
      <c r="CN142" s="433">
        <f t="shared" si="55"/>
        <v>40</v>
      </c>
      <c r="CO142" s="98">
        <v>1</v>
      </c>
      <c r="CP142" s="98">
        <v>2</v>
      </c>
      <c r="CQ142" s="98">
        <v>10</v>
      </c>
      <c r="CR142" s="98">
        <v>1</v>
      </c>
      <c r="CS142" s="98">
        <v>1</v>
      </c>
      <c r="CT142" s="98">
        <v>0</v>
      </c>
      <c r="CU142" s="98">
        <v>0</v>
      </c>
      <c r="CV142" s="98">
        <v>3</v>
      </c>
      <c r="CW142" s="98">
        <v>3</v>
      </c>
      <c r="CX142" s="98">
        <v>1</v>
      </c>
      <c r="CY142" s="98">
        <v>0</v>
      </c>
      <c r="CZ142" s="98">
        <v>0</v>
      </c>
      <c r="DA142" s="472">
        <f t="shared" si="28"/>
        <v>22</v>
      </c>
      <c r="DB142" s="137">
        <v>3</v>
      </c>
      <c r="DC142" s="98">
        <v>3</v>
      </c>
      <c r="DD142" s="98">
        <v>3</v>
      </c>
      <c r="DE142" s="568">
        <f t="shared" si="57"/>
        <v>10</v>
      </c>
      <c r="DF142" s="485">
        <f t="shared" si="58"/>
        <v>13</v>
      </c>
      <c r="DG142" s="474">
        <f t="shared" si="59"/>
        <v>9</v>
      </c>
      <c r="DH142" s="363">
        <f t="shared" si="56"/>
        <v>-30.76923076923077</v>
      </c>
      <c r="DN142" s="231"/>
      <c r="DO142" s="231"/>
      <c r="DP142" s="231"/>
      <c r="DQ142" s="231"/>
      <c r="DR142" s="231"/>
      <c r="DS142" s="231"/>
      <c r="DT142" s="231"/>
      <c r="DU142" s="231"/>
      <c r="DV142" s="231"/>
      <c r="DW142" s="231"/>
      <c r="DX142" s="231"/>
      <c r="DY142" s="231"/>
      <c r="DZ142" s="231"/>
      <c r="EA142" s="231"/>
      <c r="EB142" s="231"/>
      <c r="EC142" s="231"/>
      <c r="ED142" s="231"/>
      <c r="EE142" s="231"/>
    </row>
    <row r="143" spans="1:135" ht="20.100000000000001" customHeight="1" x14ac:dyDescent="0.25">
      <c r="A143" s="536"/>
      <c r="B143" s="110" t="s">
        <v>187</v>
      </c>
      <c r="C143" s="129" t="s">
        <v>188</v>
      </c>
      <c r="D143" s="175">
        <v>0</v>
      </c>
      <c r="E143" s="176">
        <v>0</v>
      </c>
      <c r="F143" s="176">
        <v>0</v>
      </c>
      <c r="G143" s="176">
        <v>0</v>
      </c>
      <c r="H143" s="176">
        <v>0</v>
      </c>
      <c r="I143" s="176">
        <v>0</v>
      </c>
      <c r="J143" s="176">
        <v>0</v>
      </c>
      <c r="K143" s="176">
        <v>0</v>
      </c>
      <c r="L143" s="176">
        <v>0</v>
      </c>
      <c r="M143" s="176">
        <v>0</v>
      </c>
      <c r="N143" s="176">
        <v>0</v>
      </c>
      <c r="O143" s="176">
        <v>0</v>
      </c>
      <c r="P143" s="363">
        <v>0</v>
      </c>
      <c r="Q143" s="176">
        <v>0</v>
      </c>
      <c r="R143" s="176">
        <v>0</v>
      </c>
      <c r="S143" s="176">
        <v>0</v>
      </c>
      <c r="T143" s="176">
        <v>0</v>
      </c>
      <c r="U143" s="176">
        <v>0</v>
      </c>
      <c r="V143" s="176">
        <v>0</v>
      </c>
      <c r="W143" s="176">
        <v>0</v>
      </c>
      <c r="X143" s="176">
        <v>0</v>
      </c>
      <c r="Y143" s="176">
        <v>0</v>
      </c>
      <c r="Z143" s="176">
        <v>0</v>
      </c>
      <c r="AA143" s="176">
        <v>0</v>
      </c>
      <c r="AB143" s="176">
        <v>0</v>
      </c>
      <c r="AC143" s="392">
        <v>0</v>
      </c>
      <c r="AD143" s="176">
        <v>0</v>
      </c>
      <c r="AE143" s="176">
        <v>0</v>
      </c>
      <c r="AF143" s="176">
        <v>0</v>
      </c>
      <c r="AG143" s="176">
        <v>0</v>
      </c>
      <c r="AH143" s="176">
        <v>0</v>
      </c>
      <c r="AI143" s="176">
        <v>0</v>
      </c>
      <c r="AJ143" s="176">
        <v>0</v>
      </c>
      <c r="AK143" s="176">
        <v>0</v>
      </c>
      <c r="AL143" s="176">
        <v>0</v>
      </c>
      <c r="AM143" s="176">
        <v>0</v>
      </c>
      <c r="AN143" s="176">
        <v>0</v>
      </c>
      <c r="AO143" s="390">
        <v>0</v>
      </c>
      <c r="AP143" s="137">
        <v>0</v>
      </c>
      <c r="AQ143" s="98">
        <v>0</v>
      </c>
      <c r="AR143" s="98">
        <v>0</v>
      </c>
      <c r="AS143" s="98">
        <v>0</v>
      </c>
      <c r="AT143" s="98">
        <v>0</v>
      </c>
      <c r="AU143" s="98">
        <v>0</v>
      </c>
      <c r="AV143" s="98">
        <v>0</v>
      </c>
      <c r="AW143" s="98">
        <v>0</v>
      </c>
      <c r="AX143" s="98">
        <v>0</v>
      </c>
      <c r="AY143" s="98">
        <v>0</v>
      </c>
      <c r="AZ143" s="98">
        <v>0</v>
      </c>
      <c r="BA143" s="98">
        <v>0</v>
      </c>
      <c r="BB143" s="137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433">
        <f t="shared" si="60"/>
        <v>0</v>
      </c>
      <c r="BO143" s="98">
        <v>0</v>
      </c>
      <c r="BP143" s="98">
        <v>0</v>
      </c>
      <c r="BQ143" s="98">
        <v>0</v>
      </c>
      <c r="BR143" s="98">
        <v>0</v>
      </c>
      <c r="BS143" s="98">
        <v>0</v>
      </c>
      <c r="BT143" s="98">
        <v>0</v>
      </c>
      <c r="BU143" s="98">
        <v>0</v>
      </c>
      <c r="BV143" s="98">
        <v>0</v>
      </c>
      <c r="BW143" s="98">
        <v>0</v>
      </c>
      <c r="BX143" s="98">
        <v>0</v>
      </c>
      <c r="BY143" s="98">
        <v>0</v>
      </c>
      <c r="BZ143" s="98">
        <v>0</v>
      </c>
      <c r="CA143" s="472">
        <f t="shared" si="30"/>
        <v>0</v>
      </c>
      <c r="CB143" s="137">
        <v>0</v>
      </c>
      <c r="CC143" s="98">
        <v>0</v>
      </c>
      <c r="CD143" s="98">
        <v>0</v>
      </c>
      <c r="CE143" s="98">
        <v>0</v>
      </c>
      <c r="CF143" s="98">
        <v>0</v>
      </c>
      <c r="CG143" s="98">
        <v>0</v>
      </c>
      <c r="CH143" s="98">
        <v>2</v>
      </c>
      <c r="CI143" s="98">
        <v>0</v>
      </c>
      <c r="CJ143" s="98">
        <v>1</v>
      </c>
      <c r="CK143" s="98">
        <v>1</v>
      </c>
      <c r="CL143" s="98">
        <v>0</v>
      </c>
      <c r="CM143" s="241">
        <v>1</v>
      </c>
      <c r="CN143" s="433">
        <f t="shared" si="55"/>
        <v>5</v>
      </c>
      <c r="CO143" s="98">
        <v>0</v>
      </c>
      <c r="CP143" s="98">
        <v>2</v>
      </c>
      <c r="CQ143" s="98">
        <v>0</v>
      </c>
      <c r="CR143" s="98">
        <v>0</v>
      </c>
      <c r="CS143" s="98">
        <v>2</v>
      </c>
      <c r="CT143" s="98">
        <v>0</v>
      </c>
      <c r="CU143" s="98">
        <v>0</v>
      </c>
      <c r="CV143" s="98">
        <v>4</v>
      </c>
      <c r="CW143" s="98">
        <v>1</v>
      </c>
      <c r="CX143" s="98">
        <v>1</v>
      </c>
      <c r="CY143" s="98">
        <v>1</v>
      </c>
      <c r="CZ143" s="98">
        <v>0</v>
      </c>
      <c r="DA143" s="472">
        <f t="shared" si="28"/>
        <v>11</v>
      </c>
      <c r="DB143" s="137">
        <v>0</v>
      </c>
      <c r="DC143" s="98">
        <v>0</v>
      </c>
      <c r="DD143" s="98">
        <v>0</v>
      </c>
      <c r="DE143" s="568">
        <f t="shared" si="57"/>
        <v>0</v>
      </c>
      <c r="DF143" s="485">
        <f t="shared" si="58"/>
        <v>2</v>
      </c>
      <c r="DG143" s="474">
        <f t="shared" si="59"/>
        <v>0</v>
      </c>
      <c r="DH143" s="363">
        <f t="shared" si="56"/>
        <v>-100</v>
      </c>
      <c r="DN143" s="231"/>
      <c r="DO143" s="231"/>
      <c r="DP143" s="231"/>
      <c r="DQ143" s="231"/>
      <c r="DR143" s="231"/>
      <c r="DS143" s="231"/>
      <c r="DT143" s="231"/>
      <c r="DU143" s="231"/>
      <c r="DV143" s="231"/>
      <c r="DW143" s="231"/>
      <c r="DX143" s="231"/>
      <c r="DY143" s="231"/>
      <c r="DZ143" s="231"/>
      <c r="EA143" s="231"/>
      <c r="EB143" s="231"/>
      <c r="EC143" s="231"/>
      <c r="ED143" s="231"/>
      <c r="EE143" s="231"/>
    </row>
    <row r="144" spans="1:135" ht="20.100000000000001" customHeight="1" x14ac:dyDescent="0.25">
      <c r="A144" s="536"/>
      <c r="B144" s="110" t="s">
        <v>86</v>
      </c>
      <c r="C144" s="129" t="s">
        <v>87</v>
      </c>
      <c r="D144" s="175">
        <v>0</v>
      </c>
      <c r="E144" s="176">
        <v>0</v>
      </c>
      <c r="F144" s="176">
        <v>0</v>
      </c>
      <c r="G144" s="176">
        <v>0</v>
      </c>
      <c r="H144" s="176">
        <v>0</v>
      </c>
      <c r="I144" s="176">
        <v>0</v>
      </c>
      <c r="J144" s="176">
        <v>0</v>
      </c>
      <c r="K144" s="176">
        <v>0</v>
      </c>
      <c r="L144" s="176">
        <v>0</v>
      </c>
      <c r="M144" s="176">
        <v>0</v>
      </c>
      <c r="N144" s="176">
        <v>0</v>
      </c>
      <c r="O144" s="176">
        <v>0</v>
      </c>
      <c r="P144" s="363">
        <v>0</v>
      </c>
      <c r="Q144" s="176">
        <v>0</v>
      </c>
      <c r="R144" s="176">
        <v>0</v>
      </c>
      <c r="S144" s="176">
        <v>0</v>
      </c>
      <c r="T144" s="176">
        <v>0</v>
      </c>
      <c r="U144" s="176">
        <v>0</v>
      </c>
      <c r="V144" s="176">
        <v>0</v>
      </c>
      <c r="W144" s="176">
        <v>0</v>
      </c>
      <c r="X144" s="176">
        <v>0</v>
      </c>
      <c r="Y144" s="176">
        <v>0</v>
      </c>
      <c r="Z144" s="176">
        <v>0</v>
      </c>
      <c r="AA144" s="176">
        <v>0</v>
      </c>
      <c r="AB144" s="176">
        <v>0</v>
      </c>
      <c r="AC144" s="392">
        <v>0</v>
      </c>
      <c r="AD144" s="176">
        <v>0</v>
      </c>
      <c r="AE144" s="176">
        <v>0</v>
      </c>
      <c r="AF144" s="176">
        <v>0</v>
      </c>
      <c r="AG144" s="176">
        <v>0</v>
      </c>
      <c r="AH144" s="176">
        <v>0</v>
      </c>
      <c r="AI144" s="176">
        <v>0</v>
      </c>
      <c r="AJ144" s="176">
        <v>0</v>
      </c>
      <c r="AK144" s="176">
        <v>0</v>
      </c>
      <c r="AL144" s="176">
        <v>0</v>
      </c>
      <c r="AM144" s="176">
        <v>0</v>
      </c>
      <c r="AN144" s="176">
        <v>0</v>
      </c>
      <c r="AO144" s="390">
        <v>0</v>
      </c>
      <c r="AP144" s="137">
        <v>0</v>
      </c>
      <c r="AQ144" s="98">
        <v>0</v>
      </c>
      <c r="AR144" s="98">
        <v>0</v>
      </c>
      <c r="AS144" s="98">
        <v>0</v>
      </c>
      <c r="AT144" s="98">
        <v>0</v>
      </c>
      <c r="AU144" s="98">
        <v>0</v>
      </c>
      <c r="AV144" s="98">
        <v>0</v>
      </c>
      <c r="AW144" s="98">
        <v>21</v>
      </c>
      <c r="AX144" s="98">
        <v>20</v>
      </c>
      <c r="AY144" s="98">
        <v>23</v>
      </c>
      <c r="AZ144" s="98">
        <v>20</v>
      </c>
      <c r="BA144" s="98">
        <v>21</v>
      </c>
      <c r="BB144" s="137">
        <v>21</v>
      </c>
      <c r="BC144" s="98">
        <v>18</v>
      </c>
      <c r="BD144" s="98">
        <v>22</v>
      </c>
      <c r="BE144" s="98">
        <v>22</v>
      </c>
      <c r="BF144" s="98">
        <v>22</v>
      </c>
      <c r="BG144" s="98">
        <v>19</v>
      </c>
      <c r="BH144" s="98">
        <v>23</v>
      </c>
      <c r="BI144" s="98">
        <v>21</v>
      </c>
      <c r="BJ144" s="98">
        <v>24</v>
      </c>
      <c r="BK144" s="98">
        <v>21</v>
      </c>
      <c r="BL144" s="98">
        <v>20</v>
      </c>
      <c r="BM144" s="98">
        <v>19</v>
      </c>
      <c r="BN144" s="433">
        <f t="shared" si="60"/>
        <v>252</v>
      </c>
      <c r="BO144" s="98">
        <v>22</v>
      </c>
      <c r="BP144" s="98">
        <v>19</v>
      </c>
      <c r="BQ144" s="98">
        <v>20</v>
      </c>
      <c r="BR144" s="98">
        <v>19</v>
      </c>
      <c r="BS144" s="98">
        <v>13</v>
      </c>
      <c r="BT144" s="98">
        <v>8</v>
      </c>
      <c r="BU144" s="98">
        <v>16</v>
      </c>
      <c r="BV144" s="98">
        <v>13</v>
      </c>
      <c r="BW144" s="98">
        <v>12</v>
      </c>
      <c r="BX144" s="98">
        <v>12</v>
      </c>
      <c r="BY144" s="98">
        <v>8</v>
      </c>
      <c r="BZ144" s="98">
        <v>8</v>
      </c>
      <c r="CA144" s="472">
        <f t="shared" si="30"/>
        <v>170</v>
      </c>
      <c r="CB144" s="137">
        <v>10</v>
      </c>
      <c r="CC144" s="98">
        <v>9</v>
      </c>
      <c r="CD144" s="98">
        <v>11</v>
      </c>
      <c r="CE144" s="98">
        <v>9</v>
      </c>
      <c r="CF144" s="98">
        <v>4</v>
      </c>
      <c r="CG144" s="98">
        <v>11</v>
      </c>
      <c r="CH144" s="98">
        <v>10</v>
      </c>
      <c r="CI144" s="98">
        <v>8</v>
      </c>
      <c r="CJ144" s="98">
        <v>16</v>
      </c>
      <c r="CK144" s="98">
        <v>16</v>
      </c>
      <c r="CL144" s="98">
        <v>9</v>
      </c>
      <c r="CM144" s="241">
        <v>4</v>
      </c>
      <c r="CN144" s="433">
        <f t="shared" si="55"/>
        <v>117</v>
      </c>
      <c r="CO144" s="98">
        <v>3</v>
      </c>
      <c r="CP144" s="98">
        <v>10</v>
      </c>
      <c r="CQ144" s="98">
        <v>10</v>
      </c>
      <c r="CR144" s="98">
        <v>11</v>
      </c>
      <c r="CS144" s="98">
        <v>9</v>
      </c>
      <c r="CT144" s="98">
        <v>6</v>
      </c>
      <c r="CU144" s="98">
        <v>9</v>
      </c>
      <c r="CV144" s="98">
        <v>16</v>
      </c>
      <c r="CW144" s="98">
        <v>14</v>
      </c>
      <c r="CX144" s="98">
        <v>13</v>
      </c>
      <c r="CY144" s="98">
        <v>6</v>
      </c>
      <c r="CZ144" s="98">
        <v>2</v>
      </c>
      <c r="DA144" s="472">
        <f t="shared" si="28"/>
        <v>109</v>
      </c>
      <c r="DB144" s="137">
        <v>7</v>
      </c>
      <c r="DC144" s="98">
        <v>5</v>
      </c>
      <c r="DD144" s="98">
        <v>13</v>
      </c>
      <c r="DE144" s="568">
        <f t="shared" si="57"/>
        <v>30</v>
      </c>
      <c r="DF144" s="485">
        <f t="shared" si="58"/>
        <v>23</v>
      </c>
      <c r="DG144" s="474">
        <f t="shared" si="59"/>
        <v>25</v>
      </c>
      <c r="DH144" s="363">
        <f t="shared" si="56"/>
        <v>8.6956521739130377</v>
      </c>
      <c r="DN144" s="231"/>
      <c r="DO144" s="231"/>
      <c r="DP144" s="231"/>
      <c r="DQ144" s="231"/>
      <c r="DR144" s="231"/>
      <c r="DS144" s="231"/>
      <c r="DT144" s="231"/>
      <c r="DU144" s="231"/>
      <c r="DV144" s="231"/>
      <c r="DW144" s="231"/>
      <c r="DX144" s="231"/>
      <c r="DY144" s="231"/>
      <c r="DZ144" s="231"/>
      <c r="EA144" s="231"/>
      <c r="EB144" s="231"/>
      <c r="EC144" s="231"/>
      <c r="ED144" s="231"/>
      <c r="EE144" s="231"/>
    </row>
    <row r="145" spans="1:3413" ht="20.100000000000001" customHeight="1" thickBot="1" x14ac:dyDescent="0.3">
      <c r="A145" s="536"/>
      <c r="B145" s="110" t="s">
        <v>152</v>
      </c>
      <c r="C145" s="129" t="s">
        <v>157</v>
      </c>
      <c r="D145" s="180">
        <v>0</v>
      </c>
      <c r="E145" s="181">
        <v>0</v>
      </c>
      <c r="F145" s="181">
        <v>0</v>
      </c>
      <c r="G145" s="181">
        <v>0</v>
      </c>
      <c r="H145" s="181">
        <v>0</v>
      </c>
      <c r="I145" s="181">
        <v>0</v>
      </c>
      <c r="J145" s="181">
        <v>0</v>
      </c>
      <c r="K145" s="181">
        <v>0</v>
      </c>
      <c r="L145" s="181">
        <v>0</v>
      </c>
      <c r="M145" s="181">
        <v>0</v>
      </c>
      <c r="N145" s="181">
        <v>0</v>
      </c>
      <c r="O145" s="181">
        <v>0</v>
      </c>
      <c r="P145" s="364">
        <v>0</v>
      </c>
      <c r="Q145" s="181">
        <v>0</v>
      </c>
      <c r="R145" s="181">
        <v>0</v>
      </c>
      <c r="S145" s="181">
        <v>0</v>
      </c>
      <c r="T145" s="181">
        <v>0</v>
      </c>
      <c r="U145" s="181">
        <v>0</v>
      </c>
      <c r="V145" s="181">
        <v>0</v>
      </c>
      <c r="W145" s="181">
        <v>0</v>
      </c>
      <c r="X145" s="181">
        <v>0</v>
      </c>
      <c r="Y145" s="181">
        <v>0</v>
      </c>
      <c r="Z145" s="181">
        <v>0</v>
      </c>
      <c r="AA145" s="181">
        <v>0</v>
      </c>
      <c r="AB145" s="181">
        <v>0</v>
      </c>
      <c r="AC145" s="393">
        <v>0</v>
      </c>
      <c r="AD145" s="181">
        <v>0</v>
      </c>
      <c r="AE145" s="181">
        <v>0</v>
      </c>
      <c r="AF145" s="181">
        <v>0</v>
      </c>
      <c r="AG145" s="181">
        <v>0</v>
      </c>
      <c r="AH145" s="181">
        <v>0</v>
      </c>
      <c r="AI145" s="181">
        <v>0</v>
      </c>
      <c r="AJ145" s="181">
        <v>0</v>
      </c>
      <c r="AK145" s="181">
        <v>0</v>
      </c>
      <c r="AL145" s="181">
        <v>0</v>
      </c>
      <c r="AM145" s="181">
        <v>0</v>
      </c>
      <c r="AN145" s="181">
        <v>0</v>
      </c>
      <c r="AO145" s="391">
        <v>0</v>
      </c>
      <c r="AP145" s="98">
        <v>0</v>
      </c>
      <c r="AQ145" s="98">
        <v>0</v>
      </c>
      <c r="AR145" s="98">
        <v>0</v>
      </c>
      <c r="AS145" s="98">
        <v>0</v>
      </c>
      <c r="AT145" s="98">
        <v>0</v>
      </c>
      <c r="AU145" s="98">
        <v>0</v>
      </c>
      <c r="AV145" s="98">
        <v>0</v>
      </c>
      <c r="AW145" s="98">
        <v>0</v>
      </c>
      <c r="AX145" s="98">
        <v>0</v>
      </c>
      <c r="AY145" s="98">
        <v>0</v>
      </c>
      <c r="AZ145" s="98">
        <v>0</v>
      </c>
      <c r="BA145" s="98">
        <v>0</v>
      </c>
      <c r="BB145" s="243">
        <v>0</v>
      </c>
      <c r="BC145" s="244">
        <v>0</v>
      </c>
      <c r="BD145" s="244">
        <v>0</v>
      </c>
      <c r="BE145" s="244">
        <v>0</v>
      </c>
      <c r="BF145" s="244">
        <v>0</v>
      </c>
      <c r="BG145" s="244">
        <v>0</v>
      </c>
      <c r="BH145" s="244">
        <v>0</v>
      </c>
      <c r="BI145" s="244">
        <v>0</v>
      </c>
      <c r="BJ145" s="244">
        <v>0</v>
      </c>
      <c r="BK145" s="244">
        <v>0</v>
      </c>
      <c r="BL145" s="244">
        <v>0</v>
      </c>
      <c r="BM145" s="244">
        <v>0</v>
      </c>
      <c r="BN145" s="433">
        <f t="shared" si="60"/>
        <v>0</v>
      </c>
      <c r="BO145" s="244">
        <v>0</v>
      </c>
      <c r="BP145" s="244">
        <v>0</v>
      </c>
      <c r="BQ145" s="244">
        <v>0</v>
      </c>
      <c r="BR145" s="244">
        <v>0</v>
      </c>
      <c r="BS145" s="244">
        <v>0</v>
      </c>
      <c r="BT145" s="244">
        <v>0</v>
      </c>
      <c r="BU145" s="244">
        <v>0</v>
      </c>
      <c r="BV145" s="244">
        <v>0</v>
      </c>
      <c r="BW145" s="244">
        <v>0</v>
      </c>
      <c r="BX145" s="244">
        <v>0</v>
      </c>
      <c r="BY145" s="244">
        <v>0</v>
      </c>
      <c r="BZ145" s="98">
        <v>8</v>
      </c>
      <c r="CA145" s="472">
        <f t="shared" si="30"/>
        <v>8</v>
      </c>
      <c r="CB145" s="137">
        <v>14</v>
      </c>
      <c r="CC145" s="98">
        <v>12</v>
      </c>
      <c r="CD145" s="98">
        <v>15</v>
      </c>
      <c r="CE145" s="98">
        <v>121</v>
      </c>
      <c r="CF145" s="98">
        <v>16</v>
      </c>
      <c r="CG145" s="98">
        <v>22</v>
      </c>
      <c r="CH145" s="98">
        <v>29</v>
      </c>
      <c r="CI145" s="98">
        <v>30</v>
      </c>
      <c r="CJ145" s="98">
        <v>34</v>
      </c>
      <c r="CK145" s="244">
        <v>40</v>
      </c>
      <c r="CL145" s="98">
        <v>35</v>
      </c>
      <c r="CM145" s="241">
        <v>37</v>
      </c>
      <c r="CN145" s="433">
        <f t="shared" si="55"/>
        <v>405</v>
      </c>
      <c r="CO145" s="98">
        <v>36</v>
      </c>
      <c r="CP145" s="98">
        <v>42</v>
      </c>
      <c r="CQ145" s="98">
        <v>41</v>
      </c>
      <c r="CR145" s="98">
        <v>38</v>
      </c>
      <c r="CS145" s="98">
        <v>42</v>
      </c>
      <c r="CT145" s="98">
        <v>58</v>
      </c>
      <c r="CU145" s="98">
        <v>59</v>
      </c>
      <c r="CV145" s="98">
        <v>63</v>
      </c>
      <c r="CW145" s="98">
        <v>49</v>
      </c>
      <c r="CX145" s="98">
        <v>65</v>
      </c>
      <c r="CY145" s="98">
        <v>66</v>
      </c>
      <c r="CZ145" s="98">
        <v>66</v>
      </c>
      <c r="DA145" s="472">
        <f t="shared" si="28"/>
        <v>625</v>
      </c>
      <c r="DB145" s="137">
        <v>68</v>
      </c>
      <c r="DC145" s="98">
        <v>62</v>
      </c>
      <c r="DD145" s="98">
        <v>65</v>
      </c>
      <c r="DE145" s="568">
        <f t="shared" si="57"/>
        <v>41</v>
      </c>
      <c r="DF145" s="485">
        <f t="shared" si="58"/>
        <v>119</v>
      </c>
      <c r="DG145" s="474">
        <f t="shared" si="59"/>
        <v>195</v>
      </c>
      <c r="DH145" s="363">
        <f t="shared" si="56"/>
        <v>63.865546218487388</v>
      </c>
      <c r="DN145" s="231"/>
      <c r="DO145" s="231"/>
      <c r="DP145" s="231"/>
      <c r="DQ145" s="231"/>
      <c r="DR145" s="231"/>
      <c r="DS145" s="231"/>
      <c r="DT145" s="231"/>
      <c r="DU145" s="231"/>
      <c r="DV145" s="231"/>
      <c r="DW145" s="231"/>
      <c r="DX145" s="231"/>
      <c r="DY145" s="231"/>
      <c r="DZ145" s="231"/>
      <c r="EA145" s="231"/>
      <c r="EB145" s="231"/>
      <c r="EC145" s="231"/>
      <c r="ED145" s="231"/>
      <c r="EE145" s="231"/>
    </row>
    <row r="146" spans="1:3413" s="38" customFormat="1" ht="20.100000000000001" customHeight="1" thickBot="1" x14ac:dyDescent="0.35">
      <c r="A146" s="536"/>
      <c r="B146" s="341" t="s">
        <v>72</v>
      </c>
      <c r="C146" s="339"/>
      <c r="D146" s="183">
        <f t="shared" ref="D146:AI146" si="61">SUM(D147:D180)</f>
        <v>1278</v>
      </c>
      <c r="E146" s="167">
        <f t="shared" si="61"/>
        <v>1159</v>
      </c>
      <c r="F146" s="167">
        <f t="shared" si="61"/>
        <v>1363</v>
      </c>
      <c r="G146" s="167">
        <f t="shared" si="61"/>
        <v>1303</v>
      </c>
      <c r="H146" s="167">
        <f t="shared" si="61"/>
        <v>1437</v>
      </c>
      <c r="I146" s="167">
        <f t="shared" si="61"/>
        <v>1427</v>
      </c>
      <c r="J146" s="167">
        <f t="shared" si="61"/>
        <v>1443</v>
      </c>
      <c r="K146" s="167">
        <f t="shared" si="61"/>
        <v>1253</v>
      </c>
      <c r="L146" s="167">
        <f t="shared" si="61"/>
        <v>1317</v>
      </c>
      <c r="M146" s="167">
        <f t="shared" si="61"/>
        <v>1293</v>
      </c>
      <c r="N146" s="167">
        <f t="shared" si="61"/>
        <v>1341</v>
      </c>
      <c r="O146" s="415">
        <f t="shared" si="61"/>
        <v>1452</v>
      </c>
      <c r="P146" s="167">
        <f t="shared" si="61"/>
        <v>16066</v>
      </c>
      <c r="Q146" s="183">
        <f t="shared" si="61"/>
        <v>1123</v>
      </c>
      <c r="R146" s="167">
        <f t="shared" si="61"/>
        <v>1114</v>
      </c>
      <c r="S146" s="167">
        <f t="shared" si="61"/>
        <v>1377</v>
      </c>
      <c r="T146" s="167">
        <f t="shared" si="61"/>
        <v>1365</v>
      </c>
      <c r="U146" s="167">
        <f t="shared" si="61"/>
        <v>1391</v>
      </c>
      <c r="V146" s="167">
        <f t="shared" si="61"/>
        <v>1516</v>
      </c>
      <c r="W146" s="167">
        <f t="shared" si="61"/>
        <v>1344</v>
      </c>
      <c r="X146" s="167">
        <f t="shared" si="61"/>
        <v>1286</v>
      </c>
      <c r="Y146" s="167">
        <f t="shared" si="61"/>
        <v>1294</v>
      </c>
      <c r="Z146" s="167">
        <f t="shared" si="61"/>
        <v>1301</v>
      </c>
      <c r="AA146" s="167">
        <f t="shared" si="61"/>
        <v>1209</v>
      </c>
      <c r="AB146" s="415">
        <f t="shared" si="61"/>
        <v>1570</v>
      </c>
      <c r="AC146" s="167">
        <f t="shared" si="61"/>
        <v>15890</v>
      </c>
      <c r="AD146" s="183">
        <f t="shared" si="61"/>
        <v>1201</v>
      </c>
      <c r="AE146" s="167">
        <f t="shared" si="61"/>
        <v>1159</v>
      </c>
      <c r="AF146" s="167">
        <f t="shared" si="61"/>
        <v>1296</v>
      </c>
      <c r="AG146" s="167">
        <f t="shared" si="61"/>
        <v>1199</v>
      </c>
      <c r="AH146" s="167">
        <f t="shared" si="61"/>
        <v>1384</v>
      </c>
      <c r="AI146" s="167">
        <f t="shared" si="61"/>
        <v>1273</v>
      </c>
      <c r="AJ146" s="167">
        <f t="shared" ref="AJ146:BM146" si="62">SUM(AJ147:AJ180)</f>
        <v>1309</v>
      </c>
      <c r="AK146" s="167">
        <f t="shared" si="62"/>
        <v>1523</v>
      </c>
      <c r="AL146" s="167">
        <f t="shared" si="62"/>
        <v>1448</v>
      </c>
      <c r="AM146" s="167">
        <f t="shared" si="62"/>
        <v>1308</v>
      </c>
      <c r="AN146" s="167">
        <f t="shared" si="62"/>
        <v>1408</v>
      </c>
      <c r="AO146" s="415">
        <f t="shared" si="62"/>
        <v>1496</v>
      </c>
      <c r="AP146" s="167">
        <f t="shared" si="62"/>
        <v>1302</v>
      </c>
      <c r="AQ146" s="167">
        <f t="shared" si="62"/>
        <v>1244</v>
      </c>
      <c r="AR146" s="167">
        <f t="shared" si="62"/>
        <v>1562</v>
      </c>
      <c r="AS146" s="167">
        <f t="shared" si="62"/>
        <v>1473</v>
      </c>
      <c r="AT146" s="167">
        <f t="shared" si="62"/>
        <v>1774</v>
      </c>
      <c r="AU146" s="167">
        <f t="shared" si="62"/>
        <v>1379</v>
      </c>
      <c r="AV146" s="167">
        <f t="shared" si="62"/>
        <v>1455</v>
      </c>
      <c r="AW146" s="167">
        <f t="shared" si="62"/>
        <v>1463</v>
      </c>
      <c r="AX146" s="167">
        <f t="shared" si="62"/>
        <v>1389</v>
      </c>
      <c r="AY146" s="167">
        <f t="shared" si="62"/>
        <v>1506</v>
      </c>
      <c r="AZ146" s="167">
        <f t="shared" si="62"/>
        <v>1319</v>
      </c>
      <c r="BA146" s="167">
        <f t="shared" si="62"/>
        <v>1312</v>
      </c>
      <c r="BB146" s="183">
        <f t="shared" si="62"/>
        <v>1404</v>
      </c>
      <c r="BC146" s="167">
        <f t="shared" si="62"/>
        <v>1231</v>
      </c>
      <c r="BD146" s="167">
        <f t="shared" si="62"/>
        <v>1360</v>
      </c>
      <c r="BE146" s="167">
        <f t="shared" si="62"/>
        <v>1453</v>
      </c>
      <c r="BF146" s="167">
        <f t="shared" si="62"/>
        <v>1409</v>
      </c>
      <c r="BG146" s="167">
        <f t="shared" si="62"/>
        <v>1333</v>
      </c>
      <c r="BH146" s="167">
        <f t="shared" si="62"/>
        <v>1468</v>
      </c>
      <c r="BI146" s="167">
        <f t="shared" si="62"/>
        <v>1513</v>
      </c>
      <c r="BJ146" s="167">
        <f t="shared" si="62"/>
        <v>1469</v>
      </c>
      <c r="BK146" s="167">
        <f t="shared" si="62"/>
        <v>1605</v>
      </c>
      <c r="BL146" s="167">
        <f t="shared" si="62"/>
        <v>1480</v>
      </c>
      <c r="BM146" s="167">
        <f t="shared" si="62"/>
        <v>1459</v>
      </c>
      <c r="BN146" s="169">
        <f t="shared" si="60"/>
        <v>17184</v>
      </c>
      <c r="BO146" s="167">
        <f t="shared" ref="BO146:CL146" si="63">SUM(BO147:BO180)</f>
        <v>1441</v>
      </c>
      <c r="BP146" s="167">
        <f t="shared" si="63"/>
        <v>1370</v>
      </c>
      <c r="BQ146" s="167">
        <f t="shared" si="63"/>
        <v>1413</v>
      </c>
      <c r="BR146" s="167">
        <f t="shared" si="63"/>
        <v>1496</v>
      </c>
      <c r="BS146" s="167">
        <f t="shared" si="63"/>
        <v>1559</v>
      </c>
      <c r="BT146" s="167">
        <f t="shared" si="63"/>
        <v>1442</v>
      </c>
      <c r="BU146" s="167">
        <f t="shared" si="63"/>
        <v>1569</v>
      </c>
      <c r="BV146" s="167">
        <f t="shared" si="63"/>
        <v>1631</v>
      </c>
      <c r="BW146" s="167">
        <f t="shared" si="63"/>
        <v>1660</v>
      </c>
      <c r="BX146" s="167">
        <f t="shared" si="63"/>
        <v>1710</v>
      </c>
      <c r="BY146" s="167">
        <f t="shared" si="63"/>
        <v>1399</v>
      </c>
      <c r="BZ146" s="167">
        <f t="shared" si="63"/>
        <v>1975</v>
      </c>
      <c r="CA146" s="169">
        <f t="shared" si="30"/>
        <v>18665</v>
      </c>
      <c r="CB146" s="183">
        <f t="shared" si="63"/>
        <v>1741</v>
      </c>
      <c r="CC146" s="167">
        <f t="shared" si="63"/>
        <v>1527</v>
      </c>
      <c r="CD146" s="167">
        <f t="shared" si="63"/>
        <v>1817</v>
      </c>
      <c r="CE146" s="167">
        <f t="shared" si="63"/>
        <v>1883</v>
      </c>
      <c r="CF146" s="167">
        <f t="shared" si="63"/>
        <v>1685</v>
      </c>
      <c r="CG146" s="167">
        <f t="shared" ref="CG146:CH146" si="64">SUM(CG147:CG180)</f>
        <v>1864</v>
      </c>
      <c r="CH146" s="167">
        <f t="shared" si="64"/>
        <v>2134</v>
      </c>
      <c r="CI146" s="167">
        <f t="shared" si="63"/>
        <v>2080</v>
      </c>
      <c r="CJ146" s="167">
        <f t="shared" si="63"/>
        <v>2144</v>
      </c>
      <c r="CK146" s="167">
        <f t="shared" si="63"/>
        <v>2271</v>
      </c>
      <c r="CL146" s="167">
        <f t="shared" si="63"/>
        <v>2080</v>
      </c>
      <c r="CM146" s="415">
        <f t="shared" ref="CM146:DD146" si="65">SUM(CM147:CM180)</f>
        <v>2347</v>
      </c>
      <c r="CN146" s="169">
        <f>SUM(CB146:CM146)</f>
        <v>23573</v>
      </c>
      <c r="CO146" s="167">
        <f t="shared" si="65"/>
        <v>2023</v>
      </c>
      <c r="CP146" s="167">
        <f t="shared" si="65"/>
        <v>1980</v>
      </c>
      <c r="CQ146" s="167">
        <f t="shared" si="65"/>
        <v>2279</v>
      </c>
      <c r="CR146" s="167">
        <f t="shared" si="65"/>
        <v>2288</v>
      </c>
      <c r="CS146" s="167">
        <f t="shared" si="65"/>
        <v>2247</v>
      </c>
      <c r="CT146" s="167">
        <f t="shared" si="65"/>
        <v>2367</v>
      </c>
      <c r="CU146" s="167">
        <f t="shared" si="65"/>
        <v>2293</v>
      </c>
      <c r="CV146" s="167">
        <f t="shared" si="65"/>
        <v>2499</v>
      </c>
      <c r="CW146" s="167">
        <f t="shared" si="65"/>
        <v>2390</v>
      </c>
      <c r="CX146" s="167">
        <f t="shared" si="65"/>
        <v>2277</v>
      </c>
      <c r="CY146" s="167">
        <f t="shared" si="65"/>
        <v>2349</v>
      </c>
      <c r="CZ146" s="167">
        <f t="shared" si="65"/>
        <v>2329</v>
      </c>
      <c r="DA146" s="528">
        <f t="shared" ref="DA146:DA184" si="66">SUM(CO146:CZ146)</f>
        <v>27321</v>
      </c>
      <c r="DB146" s="183">
        <f t="shared" si="65"/>
        <v>2174</v>
      </c>
      <c r="DC146" s="167">
        <f t="shared" si="65"/>
        <v>1970</v>
      </c>
      <c r="DD146" s="167">
        <f t="shared" si="65"/>
        <v>2464</v>
      </c>
      <c r="DE146" s="586">
        <f t="shared" si="57"/>
        <v>5085</v>
      </c>
      <c r="DF146" s="566">
        <f t="shared" si="58"/>
        <v>6282</v>
      </c>
      <c r="DG146" s="527">
        <f t="shared" si="59"/>
        <v>6608</v>
      </c>
      <c r="DH146" s="174">
        <f t="shared" si="56"/>
        <v>5.1894301177968893</v>
      </c>
      <c r="DI146" s="231"/>
      <c r="DJ146" s="231"/>
      <c r="DK146" s="231"/>
      <c r="DL146" s="231"/>
      <c r="DM146" s="231"/>
      <c r="DN146" s="231"/>
      <c r="DO146" s="231"/>
      <c r="DP146" s="231"/>
      <c r="DQ146" s="231"/>
      <c r="DR146" s="231"/>
      <c r="DS146" s="231"/>
      <c r="DT146" s="231"/>
      <c r="DU146" s="231"/>
      <c r="DV146" s="231"/>
      <c r="DW146" s="231"/>
      <c r="DX146" s="231"/>
      <c r="DY146" s="231"/>
      <c r="DZ146" s="231"/>
      <c r="EA146" s="231"/>
      <c r="EB146" s="231"/>
      <c r="EC146" s="231"/>
      <c r="ED146" s="231"/>
      <c r="EE146" s="231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  <c r="IV146" s="10"/>
      <c r="IW146" s="10"/>
      <c r="IX146" s="10"/>
      <c r="IY146" s="10"/>
      <c r="IZ146" s="10"/>
      <c r="JA146" s="10"/>
      <c r="JB146" s="10"/>
      <c r="JC146" s="10"/>
      <c r="JD146" s="10"/>
      <c r="JE146" s="10"/>
      <c r="JF146" s="10"/>
      <c r="JG146" s="10"/>
      <c r="JH146" s="10"/>
      <c r="JI146" s="10"/>
      <c r="JJ146" s="10"/>
      <c r="JK146" s="10"/>
      <c r="JL146" s="10"/>
      <c r="JM146" s="10"/>
      <c r="JN146" s="10"/>
      <c r="JO146" s="10"/>
      <c r="JP146" s="10"/>
      <c r="JQ146" s="10"/>
      <c r="JR146" s="10"/>
      <c r="JS146" s="10"/>
      <c r="JT146" s="10"/>
      <c r="JU146" s="10"/>
      <c r="JV146" s="10"/>
      <c r="JW146" s="10"/>
      <c r="JX146" s="10"/>
      <c r="JY146" s="10"/>
      <c r="JZ146" s="10"/>
      <c r="KA146" s="10"/>
      <c r="KB146" s="10"/>
      <c r="KC146" s="10"/>
      <c r="KD146" s="10"/>
      <c r="KE146" s="10"/>
      <c r="KF146" s="10"/>
      <c r="KG146" s="10"/>
      <c r="KH146" s="10"/>
      <c r="KI146" s="10"/>
      <c r="KJ146" s="10"/>
      <c r="KK146" s="10"/>
      <c r="KL146" s="10"/>
      <c r="KM146" s="10"/>
      <c r="KN146" s="10"/>
      <c r="KO146" s="10"/>
      <c r="KP146" s="10"/>
      <c r="KQ146" s="10"/>
      <c r="KR146" s="10"/>
      <c r="KS146" s="10"/>
      <c r="KT146" s="10"/>
      <c r="KU146" s="10"/>
      <c r="KV146" s="10"/>
      <c r="KW146" s="10"/>
      <c r="KX146" s="10"/>
      <c r="KY146" s="10"/>
      <c r="KZ146" s="10"/>
      <c r="LA146" s="10"/>
      <c r="LB146" s="10"/>
      <c r="LC146" s="10"/>
      <c r="LD146" s="10"/>
      <c r="LE146" s="10"/>
      <c r="LF146" s="10"/>
      <c r="LG146" s="10"/>
      <c r="LH146" s="10"/>
      <c r="LI146" s="10"/>
      <c r="LJ146" s="10"/>
      <c r="LK146" s="10"/>
      <c r="LL146" s="10"/>
      <c r="LM146" s="10"/>
      <c r="LN146" s="10"/>
      <c r="LO146" s="10"/>
      <c r="LP146" s="10"/>
      <c r="LQ146" s="10"/>
      <c r="LR146" s="10"/>
      <c r="LS146" s="10"/>
      <c r="LT146" s="10"/>
      <c r="LU146" s="10"/>
      <c r="LV146" s="10"/>
      <c r="LW146" s="10"/>
      <c r="LX146" s="10"/>
      <c r="LY146" s="10"/>
      <c r="LZ146" s="10"/>
      <c r="MA146" s="10"/>
      <c r="MB146" s="10"/>
      <c r="MC146" s="10"/>
      <c r="MD146" s="10"/>
      <c r="ME146" s="10"/>
      <c r="MF146" s="10"/>
      <c r="MG146" s="10"/>
      <c r="MH146" s="10"/>
      <c r="MI146" s="10"/>
      <c r="MJ146" s="10"/>
      <c r="MK146" s="10"/>
      <c r="ML146" s="10"/>
      <c r="MM146" s="10"/>
      <c r="MN146" s="10"/>
      <c r="MO146" s="10"/>
      <c r="MP146" s="10"/>
      <c r="MQ146" s="10"/>
      <c r="MR146" s="10"/>
      <c r="MS146" s="10"/>
      <c r="MT146" s="10"/>
      <c r="MU146" s="10"/>
      <c r="MV146" s="10"/>
      <c r="MW146" s="10"/>
      <c r="MX146" s="10"/>
      <c r="MY146" s="10"/>
      <c r="MZ146" s="10"/>
      <c r="NA146" s="10"/>
      <c r="NB146" s="10"/>
      <c r="NC146" s="10"/>
      <c r="ND146" s="10"/>
      <c r="NE146" s="10"/>
      <c r="NF146" s="10"/>
      <c r="NG146" s="10"/>
      <c r="NH146" s="10"/>
      <c r="NI146" s="10"/>
      <c r="NJ146" s="10"/>
      <c r="NK146" s="10"/>
      <c r="NL146" s="10"/>
      <c r="NM146" s="10"/>
      <c r="NN146" s="10"/>
      <c r="NO146" s="10"/>
      <c r="NP146" s="10"/>
      <c r="NQ146" s="10"/>
      <c r="NR146" s="10"/>
      <c r="NS146" s="10"/>
      <c r="NT146" s="10"/>
      <c r="NU146" s="10"/>
      <c r="NV146" s="10"/>
      <c r="NW146" s="10"/>
      <c r="NX146" s="10"/>
      <c r="NY146" s="10"/>
      <c r="NZ146" s="10"/>
      <c r="OA146" s="10"/>
      <c r="OB146" s="10"/>
      <c r="OC146" s="10"/>
      <c r="OD146" s="10"/>
      <c r="OE146" s="10"/>
      <c r="OF146" s="10"/>
      <c r="OG146" s="10"/>
      <c r="OH146" s="10"/>
      <c r="OI146" s="10"/>
      <c r="OJ146" s="10"/>
      <c r="OK146" s="10"/>
      <c r="OL146" s="10"/>
      <c r="OM146" s="10"/>
      <c r="ON146" s="10"/>
      <c r="OO146" s="10"/>
      <c r="OP146" s="10"/>
      <c r="OQ146" s="10"/>
      <c r="OR146" s="10"/>
      <c r="OS146" s="10"/>
      <c r="OT146" s="10"/>
      <c r="OU146" s="10"/>
      <c r="OV146" s="10"/>
      <c r="OW146" s="10"/>
      <c r="OX146" s="10"/>
      <c r="OY146" s="10"/>
      <c r="OZ146" s="10"/>
      <c r="PA146" s="10"/>
      <c r="PB146" s="10"/>
      <c r="PC146" s="10"/>
      <c r="PD146" s="10"/>
      <c r="PE146" s="10"/>
      <c r="PF146" s="10"/>
      <c r="PG146" s="10"/>
      <c r="PH146" s="10"/>
      <c r="PI146" s="10"/>
      <c r="PJ146" s="10"/>
      <c r="PK146" s="10"/>
      <c r="PL146" s="10"/>
      <c r="PM146" s="10"/>
      <c r="PN146" s="10"/>
      <c r="PO146" s="10"/>
      <c r="PP146" s="10"/>
      <c r="PQ146" s="10"/>
      <c r="PR146" s="10"/>
      <c r="PS146" s="10"/>
      <c r="PT146" s="10"/>
      <c r="PU146" s="10"/>
      <c r="PV146" s="10"/>
      <c r="PW146" s="10"/>
      <c r="PX146" s="10"/>
      <c r="PY146" s="10"/>
      <c r="PZ146" s="10"/>
      <c r="QA146" s="10"/>
      <c r="QB146" s="10"/>
      <c r="QC146" s="10"/>
      <c r="QD146" s="10"/>
      <c r="QE146" s="10"/>
      <c r="QF146" s="10"/>
      <c r="QG146" s="10"/>
      <c r="QH146" s="10"/>
      <c r="QI146" s="10"/>
      <c r="QJ146" s="10"/>
      <c r="QK146" s="10"/>
      <c r="QL146" s="10"/>
      <c r="QM146" s="10"/>
      <c r="QN146" s="10"/>
      <c r="QO146" s="10"/>
      <c r="QP146" s="10"/>
      <c r="QQ146" s="10"/>
      <c r="QR146" s="10"/>
      <c r="QS146" s="10"/>
      <c r="QT146" s="10"/>
      <c r="QU146" s="10"/>
      <c r="QV146" s="10"/>
      <c r="QW146" s="10"/>
      <c r="QX146" s="10"/>
      <c r="QY146" s="10"/>
      <c r="QZ146" s="10"/>
      <c r="RA146" s="10"/>
      <c r="RB146" s="10"/>
      <c r="RC146" s="10"/>
      <c r="RD146" s="10"/>
      <c r="RE146" s="10"/>
      <c r="RF146" s="10"/>
      <c r="RG146" s="10"/>
      <c r="RH146" s="10"/>
      <c r="RI146" s="10"/>
      <c r="RJ146" s="10"/>
      <c r="RK146" s="10"/>
      <c r="RL146" s="10"/>
      <c r="RM146" s="10"/>
      <c r="RN146" s="10"/>
      <c r="RO146" s="10"/>
      <c r="RP146" s="10"/>
      <c r="RQ146" s="10"/>
      <c r="RR146" s="10"/>
      <c r="RS146" s="10"/>
      <c r="RT146" s="10"/>
      <c r="RU146" s="10"/>
      <c r="RV146" s="10"/>
      <c r="RW146" s="10"/>
      <c r="RX146" s="10"/>
      <c r="RY146" s="10"/>
      <c r="RZ146" s="10"/>
      <c r="SA146" s="10"/>
      <c r="SB146" s="10"/>
      <c r="SC146" s="10"/>
      <c r="SD146" s="10"/>
      <c r="SE146" s="10"/>
      <c r="SF146" s="10"/>
      <c r="SG146" s="10"/>
      <c r="SH146" s="10"/>
      <c r="SI146" s="10"/>
      <c r="SJ146" s="10"/>
      <c r="SK146" s="10"/>
      <c r="SL146" s="10"/>
      <c r="SM146" s="10"/>
      <c r="SN146" s="10"/>
      <c r="SO146" s="10"/>
      <c r="SP146" s="10"/>
      <c r="SQ146" s="10"/>
      <c r="SR146" s="10"/>
      <c r="SS146" s="10"/>
      <c r="ST146" s="10"/>
      <c r="SU146" s="10"/>
      <c r="SV146" s="10"/>
      <c r="SW146" s="10"/>
      <c r="SX146" s="10"/>
      <c r="SY146" s="10"/>
      <c r="SZ146" s="10"/>
      <c r="TA146" s="10"/>
      <c r="TB146" s="10"/>
      <c r="TC146" s="10"/>
      <c r="TD146" s="10"/>
      <c r="TE146" s="10"/>
      <c r="TF146" s="10"/>
      <c r="TG146" s="10"/>
      <c r="TH146" s="10"/>
      <c r="TI146" s="10"/>
      <c r="TJ146" s="10"/>
      <c r="TK146" s="10"/>
      <c r="TL146" s="10"/>
      <c r="TM146" s="10"/>
      <c r="TN146" s="10"/>
      <c r="TO146" s="10"/>
      <c r="TP146" s="10"/>
      <c r="TQ146" s="10"/>
      <c r="TR146" s="10"/>
      <c r="TS146" s="10"/>
      <c r="TT146" s="10"/>
      <c r="TU146" s="10"/>
      <c r="TV146" s="10"/>
      <c r="TW146" s="10"/>
      <c r="TX146" s="10"/>
      <c r="TY146" s="10"/>
      <c r="TZ146" s="10"/>
      <c r="UA146" s="10"/>
      <c r="UB146" s="10"/>
      <c r="UC146" s="10"/>
      <c r="UD146" s="10"/>
      <c r="UE146" s="10"/>
      <c r="UF146" s="10"/>
      <c r="UG146" s="10"/>
      <c r="UH146" s="10"/>
      <c r="UI146" s="10"/>
      <c r="UJ146" s="10"/>
      <c r="UK146" s="10"/>
      <c r="UL146" s="10"/>
      <c r="UM146" s="10"/>
      <c r="UN146" s="10"/>
      <c r="UO146" s="10"/>
      <c r="UP146" s="10"/>
      <c r="UQ146" s="10"/>
      <c r="UR146" s="10"/>
      <c r="US146" s="10"/>
      <c r="UT146" s="10"/>
      <c r="UU146" s="10"/>
      <c r="UV146" s="10"/>
      <c r="UW146" s="10"/>
      <c r="UX146" s="10"/>
      <c r="UY146" s="10"/>
      <c r="UZ146" s="10"/>
      <c r="VA146" s="10"/>
      <c r="VB146" s="10"/>
      <c r="VC146" s="10"/>
      <c r="VD146" s="10"/>
      <c r="VE146" s="10"/>
      <c r="VF146" s="10"/>
      <c r="VG146" s="10"/>
      <c r="VH146" s="10"/>
      <c r="VI146" s="10"/>
      <c r="VJ146" s="10"/>
      <c r="VK146" s="10"/>
      <c r="VL146" s="10"/>
      <c r="VM146" s="10"/>
      <c r="VN146" s="10"/>
      <c r="VO146" s="10"/>
      <c r="VP146" s="10"/>
      <c r="VQ146" s="10"/>
      <c r="VR146" s="10"/>
      <c r="VS146" s="10"/>
      <c r="VT146" s="10"/>
      <c r="VU146" s="10"/>
      <c r="VV146" s="10"/>
      <c r="VW146" s="10"/>
      <c r="VX146" s="10"/>
      <c r="VY146" s="10"/>
      <c r="VZ146" s="10"/>
      <c r="WA146" s="10"/>
      <c r="WB146" s="10"/>
      <c r="WC146" s="10"/>
      <c r="WD146" s="10"/>
      <c r="WE146" s="10"/>
      <c r="WF146" s="10"/>
      <c r="WG146" s="10"/>
      <c r="WH146" s="10"/>
      <c r="WI146" s="10"/>
      <c r="WJ146" s="10"/>
      <c r="WK146" s="10"/>
      <c r="WL146" s="10"/>
      <c r="WM146" s="10"/>
      <c r="WN146" s="10"/>
      <c r="WO146" s="10"/>
      <c r="WP146" s="10"/>
      <c r="WQ146" s="10"/>
      <c r="WR146" s="10"/>
      <c r="WS146" s="10"/>
      <c r="WT146" s="10"/>
      <c r="WU146" s="10"/>
      <c r="WV146" s="10"/>
      <c r="WW146" s="10"/>
      <c r="WX146" s="10"/>
      <c r="WY146" s="10"/>
      <c r="WZ146" s="10"/>
      <c r="XA146" s="10"/>
      <c r="XB146" s="10"/>
      <c r="XC146" s="10"/>
      <c r="XD146" s="10"/>
      <c r="XE146" s="10"/>
      <c r="XF146" s="10"/>
      <c r="XG146" s="10"/>
      <c r="XH146" s="10"/>
      <c r="XI146" s="10"/>
      <c r="XJ146" s="10"/>
      <c r="XK146" s="10"/>
      <c r="XL146" s="10"/>
      <c r="XM146" s="10"/>
      <c r="XN146" s="10"/>
      <c r="XO146" s="10"/>
      <c r="XP146" s="10"/>
      <c r="XQ146" s="10"/>
      <c r="XR146" s="10"/>
      <c r="XS146" s="10"/>
      <c r="XT146" s="10"/>
      <c r="XU146" s="10"/>
      <c r="XV146" s="10"/>
      <c r="XW146" s="10"/>
      <c r="XX146" s="10"/>
      <c r="XY146" s="10"/>
      <c r="XZ146" s="10"/>
      <c r="YA146" s="10"/>
      <c r="YB146" s="10"/>
      <c r="YC146" s="10"/>
      <c r="YD146" s="10"/>
      <c r="YE146" s="10"/>
      <c r="YF146" s="10"/>
      <c r="YG146" s="10"/>
      <c r="YH146" s="10"/>
      <c r="YI146" s="10"/>
      <c r="YJ146" s="10"/>
      <c r="YK146" s="10"/>
      <c r="YL146" s="10"/>
      <c r="YM146" s="10"/>
      <c r="YN146" s="10"/>
      <c r="YO146" s="10"/>
      <c r="YP146" s="10"/>
      <c r="YQ146" s="10"/>
      <c r="YR146" s="10"/>
      <c r="YS146" s="10"/>
      <c r="YT146" s="10"/>
      <c r="YU146" s="10"/>
      <c r="YV146" s="10"/>
      <c r="YW146" s="10"/>
      <c r="YX146" s="10"/>
      <c r="YY146" s="10"/>
      <c r="YZ146" s="10"/>
      <c r="ZA146" s="10"/>
      <c r="ZB146" s="10"/>
      <c r="ZC146" s="10"/>
      <c r="ZD146" s="10"/>
      <c r="ZE146" s="10"/>
      <c r="ZF146" s="10"/>
      <c r="ZG146" s="10"/>
      <c r="ZH146" s="10"/>
      <c r="ZI146" s="10"/>
      <c r="ZJ146" s="10"/>
      <c r="ZK146" s="10"/>
      <c r="ZL146" s="10"/>
      <c r="ZM146" s="10"/>
      <c r="ZN146" s="10"/>
      <c r="ZO146" s="10"/>
      <c r="ZP146" s="10"/>
      <c r="ZQ146" s="10"/>
      <c r="ZR146" s="10"/>
      <c r="ZS146" s="10"/>
      <c r="ZT146" s="10"/>
      <c r="ZU146" s="10"/>
      <c r="ZV146" s="10"/>
      <c r="ZW146" s="10"/>
      <c r="ZX146" s="10"/>
      <c r="ZY146" s="10"/>
      <c r="ZZ146" s="10"/>
      <c r="AAA146" s="10"/>
      <c r="AAB146" s="10"/>
      <c r="AAC146" s="10"/>
      <c r="AAD146" s="10"/>
      <c r="AAE146" s="10"/>
      <c r="AAF146" s="10"/>
      <c r="AAG146" s="10"/>
      <c r="AAH146" s="10"/>
      <c r="AAI146" s="10"/>
      <c r="AAJ146" s="10"/>
      <c r="AAK146" s="10"/>
      <c r="AAL146" s="10"/>
      <c r="AAM146" s="10"/>
      <c r="AAN146" s="10"/>
      <c r="AAO146" s="10"/>
      <c r="AAP146" s="10"/>
      <c r="AAQ146" s="10"/>
      <c r="AAR146" s="10"/>
      <c r="AAS146" s="10"/>
      <c r="AAT146" s="10"/>
      <c r="AAU146" s="10"/>
      <c r="AAV146" s="10"/>
      <c r="AAW146" s="10"/>
      <c r="AAX146" s="10"/>
      <c r="AAY146" s="10"/>
      <c r="AAZ146" s="10"/>
      <c r="ABA146" s="10"/>
      <c r="ABB146" s="10"/>
      <c r="ABC146" s="10"/>
      <c r="ABD146" s="10"/>
      <c r="ABE146" s="10"/>
      <c r="ABF146" s="10"/>
      <c r="ABG146" s="10"/>
      <c r="ABH146" s="10"/>
      <c r="ABI146" s="10"/>
      <c r="ABJ146" s="10"/>
      <c r="ABK146" s="10"/>
      <c r="ABL146" s="10"/>
      <c r="ABM146" s="10"/>
      <c r="ABN146" s="10"/>
      <c r="ABO146" s="10"/>
      <c r="ABP146" s="10"/>
      <c r="ABQ146" s="10"/>
      <c r="ABR146" s="10"/>
      <c r="ABS146" s="10"/>
      <c r="ABT146" s="10"/>
      <c r="ABU146" s="10"/>
      <c r="ABV146" s="10"/>
      <c r="ABW146" s="10"/>
      <c r="ABX146" s="10"/>
      <c r="ABY146" s="10"/>
      <c r="ABZ146" s="10"/>
      <c r="ACA146" s="10"/>
      <c r="ACB146" s="10"/>
      <c r="ACC146" s="10"/>
      <c r="ACD146" s="10"/>
      <c r="ACE146" s="10"/>
      <c r="ACF146" s="10"/>
      <c r="ACG146" s="10"/>
      <c r="ACH146" s="10"/>
      <c r="ACI146" s="10"/>
      <c r="ACJ146" s="10"/>
      <c r="ACK146" s="10"/>
      <c r="ACL146" s="10"/>
      <c r="ACM146" s="10"/>
      <c r="ACN146" s="10"/>
      <c r="ACO146" s="10"/>
      <c r="ACP146" s="10"/>
      <c r="ACQ146" s="10"/>
      <c r="ACR146" s="10"/>
      <c r="ACS146" s="10"/>
      <c r="ACT146" s="10"/>
      <c r="ACU146" s="10"/>
      <c r="ACV146" s="10"/>
      <c r="ACW146" s="10"/>
      <c r="ACX146" s="10"/>
      <c r="ACY146" s="10"/>
      <c r="ACZ146" s="10"/>
      <c r="ADA146" s="10"/>
      <c r="ADB146" s="10"/>
      <c r="ADC146" s="10"/>
      <c r="ADD146" s="10"/>
      <c r="ADE146" s="10"/>
      <c r="ADF146" s="10"/>
      <c r="ADG146" s="10"/>
      <c r="ADH146" s="10"/>
      <c r="ADI146" s="10"/>
      <c r="ADJ146" s="10"/>
      <c r="ADK146" s="10"/>
      <c r="ADL146" s="10"/>
      <c r="ADM146" s="10"/>
      <c r="ADN146" s="10"/>
      <c r="ADO146" s="10"/>
      <c r="ADP146" s="10"/>
      <c r="ADQ146" s="10"/>
      <c r="ADR146" s="10"/>
      <c r="ADS146" s="10"/>
      <c r="ADT146" s="10"/>
      <c r="ADU146" s="10"/>
      <c r="ADV146" s="10"/>
      <c r="ADW146" s="10"/>
      <c r="ADX146" s="10"/>
      <c r="ADY146" s="10"/>
      <c r="ADZ146" s="10"/>
      <c r="AEA146" s="10"/>
      <c r="AEB146" s="10"/>
      <c r="AEC146" s="10"/>
      <c r="AED146" s="10"/>
      <c r="AEE146" s="10"/>
      <c r="AEF146" s="10"/>
      <c r="AEG146" s="10"/>
      <c r="AEH146" s="10"/>
      <c r="AEI146" s="10"/>
      <c r="AEJ146" s="10"/>
      <c r="AEK146" s="10"/>
      <c r="AEL146" s="10"/>
      <c r="AEM146" s="10"/>
      <c r="AEN146" s="10"/>
      <c r="AEO146" s="10"/>
      <c r="AEP146" s="10"/>
      <c r="AEQ146" s="10"/>
      <c r="AER146" s="10"/>
      <c r="AES146" s="10"/>
      <c r="AET146" s="10"/>
      <c r="AEU146" s="10"/>
      <c r="AEV146" s="10"/>
      <c r="AEW146" s="10"/>
      <c r="AEX146" s="10"/>
      <c r="AEY146" s="10"/>
      <c r="AEZ146" s="10"/>
      <c r="AFA146" s="10"/>
      <c r="AFB146" s="10"/>
      <c r="AFC146" s="10"/>
      <c r="AFD146" s="10"/>
      <c r="AFE146" s="10"/>
      <c r="AFF146" s="10"/>
      <c r="AFG146" s="10"/>
      <c r="AFH146" s="10"/>
      <c r="AFI146" s="10"/>
      <c r="AFJ146" s="10"/>
      <c r="AFK146" s="10"/>
      <c r="AFL146" s="10"/>
      <c r="AFM146" s="10"/>
      <c r="AFN146" s="10"/>
      <c r="AFO146" s="10"/>
      <c r="AFP146" s="10"/>
      <c r="AFQ146" s="10"/>
      <c r="AFR146" s="10"/>
      <c r="AFS146" s="10"/>
      <c r="AFT146" s="10"/>
      <c r="AFU146" s="10"/>
      <c r="AFV146" s="10"/>
      <c r="AFW146" s="10"/>
      <c r="AFX146" s="10"/>
      <c r="AFY146" s="10"/>
      <c r="AFZ146" s="10"/>
      <c r="AGA146" s="10"/>
      <c r="AGB146" s="10"/>
      <c r="AGC146" s="10"/>
      <c r="AGD146" s="10"/>
      <c r="AGE146" s="10"/>
      <c r="AGF146" s="10"/>
      <c r="AGG146" s="10"/>
      <c r="AGH146" s="10"/>
      <c r="AGI146" s="10"/>
      <c r="AGJ146" s="10"/>
      <c r="AGK146" s="10"/>
      <c r="AGL146" s="10"/>
      <c r="AGM146" s="10"/>
      <c r="AGN146" s="10"/>
      <c r="AGO146" s="10"/>
      <c r="AGP146" s="10"/>
      <c r="AGQ146" s="10"/>
      <c r="AGR146" s="10"/>
      <c r="AGS146" s="10"/>
      <c r="AGT146" s="10"/>
      <c r="AGU146" s="10"/>
      <c r="AGV146" s="10"/>
      <c r="AGW146" s="10"/>
      <c r="AGX146" s="10"/>
      <c r="AGY146" s="10"/>
      <c r="AGZ146" s="10"/>
      <c r="AHA146" s="10"/>
      <c r="AHB146" s="10"/>
      <c r="AHC146" s="10"/>
      <c r="AHD146" s="10"/>
      <c r="AHE146" s="10"/>
      <c r="AHF146" s="10"/>
      <c r="AHG146" s="10"/>
      <c r="AHH146" s="10"/>
      <c r="AHI146" s="10"/>
      <c r="AHJ146" s="10"/>
      <c r="AHK146" s="10"/>
      <c r="AHL146" s="10"/>
      <c r="AHM146" s="10"/>
      <c r="AHN146" s="10"/>
      <c r="AHO146" s="10"/>
      <c r="AHP146" s="10"/>
      <c r="AHQ146" s="10"/>
      <c r="AHR146" s="10"/>
      <c r="AHS146" s="10"/>
      <c r="AHT146" s="10"/>
      <c r="AHU146" s="10"/>
      <c r="AHV146" s="10"/>
      <c r="AHW146" s="10"/>
      <c r="AHX146" s="10"/>
      <c r="AHY146" s="10"/>
      <c r="AHZ146" s="10"/>
      <c r="AIA146" s="10"/>
      <c r="AIB146" s="10"/>
      <c r="AIC146" s="10"/>
      <c r="AID146" s="10"/>
      <c r="AIE146" s="10"/>
      <c r="AIF146" s="10"/>
      <c r="AIG146" s="10"/>
      <c r="AIH146" s="10"/>
      <c r="AII146" s="10"/>
      <c r="AIJ146" s="10"/>
      <c r="AIK146" s="10"/>
      <c r="AIL146" s="10"/>
      <c r="AIM146" s="10"/>
      <c r="AIN146" s="10"/>
      <c r="AIO146" s="10"/>
      <c r="AIP146" s="10"/>
      <c r="AIQ146" s="10"/>
      <c r="AIR146" s="10"/>
      <c r="AIS146" s="10"/>
      <c r="AIT146" s="10"/>
      <c r="AIU146" s="10"/>
      <c r="AIV146" s="10"/>
      <c r="AIW146" s="10"/>
      <c r="AIX146" s="10"/>
      <c r="AIY146" s="10"/>
      <c r="AIZ146" s="10"/>
      <c r="AJA146" s="10"/>
      <c r="AJB146" s="10"/>
      <c r="AJC146" s="10"/>
      <c r="AJD146" s="10"/>
      <c r="AJE146" s="10"/>
      <c r="AJF146" s="10"/>
      <c r="AJG146" s="10"/>
      <c r="AJH146" s="10"/>
      <c r="AJI146" s="10"/>
      <c r="AJJ146" s="10"/>
      <c r="AJK146" s="10"/>
      <c r="AJL146" s="10"/>
      <c r="AJM146" s="10"/>
      <c r="AJN146" s="10"/>
      <c r="AJO146" s="10"/>
      <c r="AJP146" s="10"/>
      <c r="AJQ146" s="10"/>
      <c r="AJR146" s="10"/>
      <c r="AJS146" s="10"/>
      <c r="AJT146" s="10"/>
      <c r="AJU146" s="10"/>
      <c r="AJV146" s="10"/>
      <c r="AJW146" s="10"/>
      <c r="AJX146" s="10"/>
      <c r="AJY146" s="10"/>
      <c r="AJZ146" s="10"/>
      <c r="AKA146" s="10"/>
      <c r="AKB146" s="10"/>
      <c r="AKC146" s="10"/>
      <c r="AKD146" s="10"/>
      <c r="AKE146" s="10"/>
      <c r="AKF146" s="10"/>
      <c r="AKG146" s="10"/>
      <c r="AKH146" s="10"/>
      <c r="AKI146" s="10"/>
      <c r="AKJ146" s="10"/>
      <c r="AKK146" s="10"/>
      <c r="AKL146" s="10"/>
      <c r="AKM146" s="10"/>
      <c r="AKN146" s="10"/>
      <c r="AKO146" s="10"/>
      <c r="AKP146" s="10"/>
      <c r="AKQ146" s="10"/>
      <c r="AKR146" s="10"/>
      <c r="AKS146" s="10"/>
      <c r="AKT146" s="10"/>
      <c r="AKU146" s="10"/>
      <c r="AKV146" s="10"/>
      <c r="AKW146" s="10"/>
      <c r="AKX146" s="10"/>
      <c r="AKY146" s="10"/>
      <c r="AKZ146" s="10"/>
      <c r="ALA146" s="10"/>
      <c r="ALB146" s="10"/>
      <c r="ALC146" s="10"/>
      <c r="ALD146" s="10"/>
      <c r="ALE146" s="10"/>
      <c r="ALF146" s="10"/>
      <c r="ALG146" s="10"/>
      <c r="ALH146" s="10"/>
      <c r="ALI146" s="10"/>
      <c r="ALJ146" s="10"/>
      <c r="ALK146" s="10"/>
      <c r="ALL146" s="10"/>
      <c r="ALM146" s="10"/>
      <c r="ALN146" s="10"/>
      <c r="ALO146" s="10"/>
      <c r="ALP146" s="10"/>
      <c r="ALQ146" s="10"/>
      <c r="ALR146" s="10"/>
      <c r="ALS146" s="10"/>
      <c r="ALT146" s="10"/>
      <c r="ALU146" s="10"/>
      <c r="ALV146" s="10"/>
      <c r="ALW146" s="10"/>
      <c r="ALX146" s="10"/>
      <c r="ALY146" s="10"/>
      <c r="ALZ146" s="10"/>
      <c r="AMA146" s="10"/>
      <c r="AMB146" s="10"/>
      <c r="AMC146" s="10"/>
      <c r="AMD146" s="10"/>
      <c r="AME146" s="10"/>
      <c r="AMF146" s="10"/>
      <c r="AMG146" s="10"/>
      <c r="AMH146" s="10"/>
      <c r="AMI146" s="10"/>
      <c r="AMJ146" s="10"/>
      <c r="AMK146" s="10"/>
      <c r="AML146" s="10"/>
      <c r="AMM146" s="10"/>
      <c r="AMN146" s="10"/>
      <c r="AMO146" s="10"/>
      <c r="AMP146" s="10"/>
      <c r="AMQ146" s="10"/>
      <c r="AMR146" s="10"/>
      <c r="AMS146" s="10"/>
      <c r="AMT146" s="10"/>
      <c r="AMU146" s="10"/>
      <c r="AMV146" s="10"/>
      <c r="AMW146" s="10"/>
      <c r="AMX146" s="10"/>
      <c r="AMY146" s="10"/>
      <c r="AMZ146" s="10"/>
      <c r="ANA146" s="10"/>
      <c r="ANB146" s="10"/>
      <c r="ANC146" s="10"/>
      <c r="AND146" s="10"/>
      <c r="ANE146" s="10"/>
      <c r="ANF146" s="10"/>
      <c r="ANG146" s="10"/>
      <c r="ANH146" s="10"/>
      <c r="ANI146" s="10"/>
      <c r="ANJ146" s="10"/>
      <c r="ANK146" s="10"/>
      <c r="ANL146" s="10"/>
      <c r="ANM146" s="10"/>
      <c r="ANN146" s="10"/>
      <c r="ANO146" s="10"/>
      <c r="ANP146" s="10"/>
      <c r="ANQ146" s="10"/>
      <c r="ANR146" s="10"/>
      <c r="ANS146" s="10"/>
      <c r="ANT146" s="10"/>
      <c r="ANU146" s="10"/>
      <c r="ANV146" s="10"/>
      <c r="ANW146" s="10"/>
      <c r="ANX146" s="10"/>
      <c r="ANY146" s="10"/>
      <c r="ANZ146" s="10"/>
      <c r="AOA146" s="10"/>
      <c r="AOB146" s="10"/>
      <c r="AOC146" s="10"/>
      <c r="AOD146" s="10"/>
      <c r="AOE146" s="10"/>
      <c r="AOF146" s="10"/>
      <c r="AOG146" s="10"/>
      <c r="AOH146" s="10"/>
      <c r="AOI146" s="10"/>
      <c r="AOJ146" s="10"/>
      <c r="AOK146" s="10"/>
      <c r="AOL146" s="10"/>
      <c r="AOM146" s="10"/>
      <c r="AON146" s="10"/>
      <c r="AOO146" s="10"/>
      <c r="AOP146" s="10"/>
      <c r="AOQ146" s="10"/>
      <c r="AOR146" s="10"/>
      <c r="AOS146" s="10"/>
      <c r="AOT146" s="10"/>
      <c r="AOU146" s="10"/>
      <c r="AOV146" s="10"/>
      <c r="AOW146" s="10"/>
      <c r="AOX146" s="10"/>
      <c r="AOY146" s="10"/>
      <c r="AOZ146" s="10"/>
      <c r="APA146" s="10"/>
      <c r="APB146" s="10"/>
      <c r="APC146" s="10"/>
      <c r="APD146" s="10"/>
      <c r="APE146" s="10"/>
      <c r="APF146" s="10"/>
      <c r="APG146" s="10"/>
      <c r="APH146" s="10"/>
      <c r="API146" s="10"/>
      <c r="APJ146" s="10"/>
      <c r="APK146" s="10"/>
      <c r="APL146" s="10"/>
      <c r="APM146" s="10"/>
      <c r="APN146" s="10"/>
      <c r="APO146" s="10"/>
      <c r="APP146" s="10"/>
      <c r="APQ146" s="10"/>
      <c r="APR146" s="10"/>
      <c r="APS146" s="10"/>
      <c r="APT146" s="10"/>
      <c r="APU146" s="10"/>
      <c r="APV146" s="10"/>
      <c r="APW146" s="10"/>
      <c r="APX146" s="10"/>
      <c r="APY146" s="10"/>
      <c r="APZ146" s="10"/>
      <c r="AQA146" s="10"/>
      <c r="AQB146" s="10"/>
      <c r="AQC146" s="10"/>
      <c r="AQD146" s="10"/>
      <c r="AQE146" s="10"/>
      <c r="AQF146" s="10"/>
      <c r="AQG146" s="10"/>
      <c r="AQH146" s="10"/>
      <c r="AQI146" s="10"/>
      <c r="AQJ146" s="10"/>
      <c r="AQK146" s="10"/>
      <c r="AQL146" s="10"/>
      <c r="AQM146" s="10"/>
      <c r="AQN146" s="10"/>
      <c r="AQO146" s="10"/>
      <c r="AQP146" s="10"/>
      <c r="AQQ146" s="10"/>
      <c r="AQR146" s="10"/>
      <c r="AQS146" s="10"/>
      <c r="AQT146" s="10"/>
      <c r="AQU146" s="10"/>
      <c r="AQV146" s="10"/>
      <c r="AQW146" s="10"/>
      <c r="AQX146" s="10"/>
      <c r="AQY146" s="10"/>
      <c r="AQZ146" s="10"/>
      <c r="ARA146" s="10"/>
      <c r="ARB146" s="10"/>
      <c r="ARC146" s="10"/>
      <c r="ARD146" s="10"/>
      <c r="ARE146" s="10"/>
      <c r="ARF146" s="10"/>
      <c r="ARG146" s="10"/>
      <c r="ARH146" s="10"/>
      <c r="ARI146" s="10"/>
      <c r="ARJ146" s="10"/>
      <c r="ARK146" s="10"/>
      <c r="ARL146" s="10"/>
      <c r="ARM146" s="10"/>
      <c r="ARN146" s="10"/>
      <c r="ARO146" s="10"/>
      <c r="ARP146" s="10"/>
      <c r="ARQ146" s="10"/>
      <c r="ARR146" s="10"/>
      <c r="ARS146" s="10"/>
      <c r="ART146" s="10"/>
      <c r="ARU146" s="10"/>
      <c r="ARV146" s="10"/>
      <c r="ARW146" s="10"/>
      <c r="ARX146" s="10"/>
      <c r="ARY146" s="10"/>
      <c r="ARZ146" s="10"/>
      <c r="ASA146" s="10"/>
      <c r="ASB146" s="10"/>
      <c r="ASC146" s="10"/>
      <c r="ASD146" s="10"/>
      <c r="ASE146" s="10"/>
      <c r="ASF146" s="10"/>
      <c r="ASG146" s="10"/>
      <c r="ASH146" s="10"/>
      <c r="ASI146" s="10"/>
      <c r="ASJ146" s="10"/>
      <c r="ASK146" s="10"/>
      <c r="ASL146" s="10"/>
      <c r="ASM146" s="10"/>
      <c r="ASN146" s="10"/>
      <c r="ASO146" s="10"/>
      <c r="ASP146" s="10"/>
      <c r="ASQ146" s="10"/>
      <c r="ASR146" s="10"/>
      <c r="ASS146" s="10"/>
      <c r="AST146" s="10"/>
      <c r="ASU146" s="10"/>
      <c r="ASV146" s="10"/>
      <c r="ASW146" s="10"/>
      <c r="ASX146" s="10"/>
      <c r="ASY146" s="10"/>
      <c r="ASZ146" s="10"/>
      <c r="ATA146" s="10"/>
      <c r="ATB146" s="10"/>
      <c r="ATC146" s="10"/>
      <c r="ATD146" s="10"/>
      <c r="ATE146" s="10"/>
      <c r="ATF146" s="10"/>
      <c r="ATG146" s="10"/>
      <c r="ATH146" s="10"/>
      <c r="ATI146" s="10"/>
      <c r="ATJ146" s="10"/>
      <c r="ATK146" s="10"/>
      <c r="ATL146" s="10"/>
      <c r="ATM146" s="10"/>
      <c r="ATN146" s="10"/>
      <c r="ATO146" s="10"/>
      <c r="ATP146" s="10"/>
      <c r="ATQ146" s="10"/>
      <c r="ATR146" s="10"/>
      <c r="ATS146" s="10"/>
      <c r="ATT146" s="10"/>
      <c r="ATU146" s="10"/>
      <c r="ATV146" s="10"/>
      <c r="ATW146" s="10"/>
      <c r="ATX146" s="10"/>
      <c r="ATY146" s="10"/>
      <c r="ATZ146" s="10"/>
      <c r="AUA146" s="10"/>
      <c r="AUB146" s="10"/>
      <c r="AUC146" s="10"/>
      <c r="AUD146" s="10"/>
      <c r="AUE146" s="10"/>
      <c r="AUF146" s="10"/>
      <c r="AUG146" s="10"/>
      <c r="AUH146" s="10"/>
      <c r="AUI146" s="10"/>
      <c r="AUJ146" s="10"/>
      <c r="AUK146" s="10"/>
      <c r="AUL146" s="10"/>
      <c r="AUM146" s="10"/>
      <c r="AUN146" s="10"/>
      <c r="AUO146" s="10"/>
      <c r="AUP146" s="10"/>
      <c r="AUQ146" s="10"/>
      <c r="AUR146" s="10"/>
      <c r="AUS146" s="10"/>
      <c r="AUT146" s="10"/>
      <c r="AUU146" s="10"/>
      <c r="AUV146" s="10"/>
      <c r="AUW146" s="10"/>
      <c r="AUX146" s="10"/>
      <c r="AUY146" s="10"/>
      <c r="AUZ146" s="10"/>
      <c r="AVA146" s="10"/>
      <c r="AVB146" s="10"/>
      <c r="AVC146" s="10"/>
      <c r="AVD146" s="10"/>
      <c r="AVE146" s="10"/>
      <c r="AVF146" s="10"/>
      <c r="AVG146" s="10"/>
      <c r="AVH146" s="10"/>
      <c r="AVI146" s="10"/>
      <c r="AVJ146" s="10"/>
      <c r="AVK146" s="10"/>
      <c r="AVL146" s="10"/>
      <c r="AVM146" s="10"/>
      <c r="AVN146" s="10"/>
      <c r="AVO146" s="10"/>
      <c r="AVP146" s="10"/>
      <c r="AVQ146" s="10"/>
      <c r="AVR146" s="10"/>
      <c r="AVS146" s="10"/>
      <c r="AVT146" s="10"/>
      <c r="AVU146" s="10"/>
      <c r="AVV146" s="10"/>
      <c r="AVW146" s="10"/>
      <c r="AVX146" s="10"/>
      <c r="AVY146" s="10"/>
      <c r="AVZ146" s="10"/>
      <c r="AWA146" s="10"/>
      <c r="AWB146" s="10"/>
      <c r="AWC146" s="10"/>
      <c r="AWD146" s="10"/>
      <c r="AWE146" s="10"/>
      <c r="AWF146" s="10"/>
      <c r="AWG146" s="10"/>
      <c r="AWH146" s="10"/>
      <c r="AWI146" s="10"/>
      <c r="AWJ146" s="10"/>
      <c r="AWK146" s="10"/>
      <c r="AWL146" s="10"/>
      <c r="AWM146" s="10"/>
      <c r="AWN146" s="10"/>
      <c r="AWO146" s="10"/>
      <c r="AWP146" s="10"/>
      <c r="AWQ146" s="10"/>
      <c r="AWR146" s="10"/>
      <c r="AWS146" s="10"/>
      <c r="AWT146" s="10"/>
      <c r="AWU146" s="10"/>
      <c r="AWV146" s="10"/>
      <c r="AWW146" s="10"/>
      <c r="AWX146" s="10"/>
      <c r="AWY146" s="10"/>
      <c r="AWZ146" s="10"/>
      <c r="AXA146" s="10"/>
      <c r="AXB146" s="10"/>
      <c r="AXC146" s="10"/>
      <c r="AXD146" s="10"/>
      <c r="AXE146" s="10"/>
      <c r="AXF146" s="10"/>
      <c r="AXG146" s="10"/>
      <c r="AXH146" s="10"/>
      <c r="AXI146" s="10"/>
      <c r="AXJ146" s="10"/>
      <c r="AXK146" s="10"/>
      <c r="AXL146" s="10"/>
      <c r="AXM146" s="10"/>
      <c r="AXN146" s="10"/>
      <c r="AXO146" s="10"/>
      <c r="AXP146" s="10"/>
      <c r="AXQ146" s="10"/>
      <c r="AXR146" s="10"/>
      <c r="AXS146" s="10"/>
      <c r="AXT146" s="10"/>
      <c r="AXU146" s="10"/>
      <c r="AXV146" s="10"/>
      <c r="AXW146" s="10"/>
      <c r="AXX146" s="10"/>
      <c r="AXY146" s="10"/>
      <c r="AXZ146" s="10"/>
      <c r="AYA146" s="10"/>
      <c r="AYB146" s="10"/>
      <c r="AYC146" s="10"/>
      <c r="AYD146" s="10"/>
      <c r="AYE146" s="10"/>
      <c r="AYF146" s="10"/>
      <c r="AYG146" s="10"/>
      <c r="AYH146" s="10"/>
      <c r="AYI146" s="10"/>
      <c r="AYJ146" s="10"/>
      <c r="AYK146" s="10"/>
      <c r="AYL146" s="10"/>
      <c r="AYM146" s="10"/>
      <c r="AYN146" s="10"/>
      <c r="AYO146" s="10"/>
      <c r="AYP146" s="10"/>
      <c r="AYQ146" s="10"/>
      <c r="AYR146" s="10"/>
      <c r="AYS146" s="10"/>
      <c r="AYT146" s="10"/>
      <c r="AYU146" s="10"/>
      <c r="AYV146" s="10"/>
      <c r="AYW146" s="10"/>
      <c r="AYX146" s="10"/>
      <c r="AYY146" s="10"/>
      <c r="AYZ146" s="10"/>
      <c r="AZA146" s="10"/>
      <c r="AZB146" s="10"/>
      <c r="AZC146" s="10"/>
      <c r="AZD146" s="10"/>
      <c r="AZE146" s="10"/>
      <c r="AZF146" s="10"/>
      <c r="AZG146" s="10"/>
      <c r="AZH146" s="10"/>
      <c r="AZI146" s="10"/>
      <c r="AZJ146" s="10"/>
      <c r="AZK146" s="10"/>
      <c r="AZL146" s="10"/>
      <c r="AZM146" s="10"/>
      <c r="AZN146" s="10"/>
      <c r="AZO146" s="10"/>
      <c r="AZP146" s="10"/>
      <c r="AZQ146" s="10"/>
      <c r="AZR146" s="10"/>
      <c r="AZS146" s="10"/>
      <c r="AZT146" s="10"/>
      <c r="AZU146" s="10"/>
      <c r="AZV146" s="10"/>
      <c r="AZW146" s="10"/>
      <c r="AZX146" s="10"/>
      <c r="AZY146" s="10"/>
      <c r="AZZ146" s="10"/>
      <c r="BAA146" s="10"/>
      <c r="BAB146" s="10"/>
      <c r="BAC146" s="10"/>
      <c r="BAD146" s="10"/>
      <c r="BAE146" s="10"/>
      <c r="BAF146" s="10"/>
      <c r="BAG146" s="10"/>
      <c r="BAH146" s="10"/>
      <c r="BAI146" s="10"/>
      <c r="BAJ146" s="10"/>
      <c r="BAK146" s="10"/>
      <c r="BAL146" s="10"/>
      <c r="BAM146" s="10"/>
      <c r="BAN146" s="10"/>
      <c r="BAO146" s="10"/>
      <c r="BAP146" s="10"/>
      <c r="BAQ146" s="10"/>
      <c r="BAR146" s="10"/>
      <c r="BAS146" s="10"/>
      <c r="BAT146" s="10"/>
      <c r="BAU146" s="10"/>
      <c r="BAV146" s="10"/>
      <c r="BAW146" s="10"/>
      <c r="BAX146" s="10"/>
      <c r="BAY146" s="10"/>
      <c r="BAZ146" s="10"/>
      <c r="BBA146" s="10"/>
      <c r="BBB146" s="10"/>
      <c r="BBC146" s="10"/>
      <c r="BBD146" s="10"/>
      <c r="BBE146" s="10"/>
      <c r="BBF146" s="10"/>
      <c r="BBG146" s="10"/>
      <c r="BBH146" s="10"/>
      <c r="BBI146" s="10"/>
      <c r="BBJ146" s="10"/>
      <c r="BBK146" s="10"/>
      <c r="BBL146" s="10"/>
      <c r="BBM146" s="10"/>
      <c r="BBN146" s="10"/>
      <c r="BBO146" s="10"/>
      <c r="BBP146" s="10"/>
      <c r="BBQ146" s="10"/>
      <c r="BBR146" s="10"/>
      <c r="BBS146" s="10"/>
      <c r="BBT146" s="10"/>
      <c r="BBU146" s="10"/>
      <c r="BBV146" s="10"/>
      <c r="BBW146" s="10"/>
      <c r="BBX146" s="10"/>
      <c r="BBY146" s="10"/>
      <c r="BBZ146" s="10"/>
      <c r="BCA146" s="10"/>
      <c r="BCB146" s="10"/>
      <c r="BCC146" s="10"/>
      <c r="BCD146" s="10"/>
      <c r="BCE146" s="10"/>
      <c r="BCF146" s="10"/>
      <c r="BCG146" s="10"/>
      <c r="BCH146" s="10"/>
      <c r="BCI146" s="10"/>
      <c r="BCJ146" s="10"/>
      <c r="BCK146" s="10"/>
      <c r="BCL146" s="10"/>
      <c r="BCM146" s="10"/>
      <c r="BCN146" s="10"/>
      <c r="BCO146" s="10"/>
      <c r="BCP146" s="10"/>
      <c r="BCQ146" s="10"/>
      <c r="BCR146" s="10"/>
      <c r="BCS146" s="10"/>
      <c r="BCT146" s="10"/>
      <c r="BCU146" s="10"/>
      <c r="BCV146" s="10"/>
      <c r="BCW146" s="10"/>
      <c r="BCX146" s="10"/>
      <c r="BCY146" s="10"/>
      <c r="BCZ146" s="10"/>
      <c r="BDA146" s="10"/>
      <c r="BDB146" s="10"/>
      <c r="BDC146" s="10"/>
      <c r="BDD146" s="10"/>
      <c r="BDE146" s="10"/>
      <c r="BDF146" s="10"/>
      <c r="BDG146" s="10"/>
      <c r="BDH146" s="10"/>
      <c r="BDI146" s="10"/>
      <c r="BDJ146" s="10"/>
      <c r="BDK146" s="10"/>
      <c r="BDL146" s="10"/>
      <c r="BDM146" s="10"/>
      <c r="BDN146" s="10"/>
      <c r="BDO146" s="10"/>
      <c r="BDP146" s="10"/>
      <c r="BDQ146" s="10"/>
      <c r="BDR146" s="10"/>
      <c r="BDS146" s="10"/>
      <c r="BDT146" s="10"/>
      <c r="BDU146" s="10"/>
      <c r="BDV146" s="10"/>
      <c r="BDW146" s="10"/>
      <c r="BDX146" s="10"/>
      <c r="BDY146" s="10"/>
      <c r="BDZ146" s="10"/>
      <c r="BEA146" s="10"/>
      <c r="BEB146" s="10"/>
      <c r="BEC146" s="10"/>
      <c r="BED146" s="10"/>
      <c r="BEE146" s="10"/>
      <c r="BEF146" s="10"/>
      <c r="BEG146" s="10"/>
      <c r="BEH146" s="10"/>
      <c r="BEI146" s="10"/>
      <c r="BEJ146" s="10"/>
      <c r="BEK146" s="10"/>
      <c r="BEL146" s="10"/>
      <c r="BEM146" s="10"/>
      <c r="BEN146" s="10"/>
      <c r="BEO146" s="10"/>
      <c r="BEP146" s="10"/>
      <c r="BEQ146" s="10"/>
      <c r="BER146" s="10"/>
      <c r="BES146" s="10"/>
      <c r="BET146" s="10"/>
      <c r="BEU146" s="10"/>
      <c r="BEV146" s="10"/>
      <c r="BEW146" s="10"/>
      <c r="BEX146" s="10"/>
      <c r="BEY146" s="10"/>
      <c r="BEZ146" s="10"/>
      <c r="BFA146" s="10"/>
      <c r="BFB146" s="10"/>
      <c r="BFC146" s="10"/>
      <c r="BFD146" s="10"/>
      <c r="BFE146" s="10"/>
      <c r="BFF146" s="10"/>
      <c r="BFG146" s="10"/>
      <c r="BFH146" s="10"/>
      <c r="BFI146" s="10"/>
      <c r="BFJ146" s="10"/>
      <c r="BFK146" s="10"/>
      <c r="BFL146" s="10"/>
      <c r="BFM146" s="10"/>
      <c r="BFN146" s="10"/>
      <c r="BFO146" s="10"/>
      <c r="BFP146" s="10"/>
      <c r="BFQ146" s="10"/>
      <c r="BFR146" s="10"/>
      <c r="BFS146" s="10"/>
      <c r="BFT146" s="10"/>
      <c r="BFU146" s="10"/>
      <c r="BFV146" s="10"/>
      <c r="BFW146" s="10"/>
      <c r="BFX146" s="10"/>
      <c r="BFY146" s="10"/>
      <c r="BFZ146" s="10"/>
      <c r="BGA146" s="10"/>
      <c r="BGB146" s="10"/>
      <c r="BGC146" s="10"/>
      <c r="BGD146" s="10"/>
      <c r="BGE146" s="10"/>
      <c r="BGF146" s="10"/>
      <c r="BGG146" s="10"/>
      <c r="BGH146" s="10"/>
      <c r="BGI146" s="10"/>
      <c r="BGJ146" s="10"/>
      <c r="BGK146" s="10"/>
      <c r="BGL146" s="10"/>
      <c r="BGM146" s="10"/>
      <c r="BGN146" s="10"/>
      <c r="BGO146" s="10"/>
      <c r="BGP146" s="10"/>
      <c r="BGQ146" s="10"/>
      <c r="BGR146" s="10"/>
      <c r="BGS146" s="10"/>
      <c r="BGT146" s="10"/>
      <c r="BGU146" s="10"/>
      <c r="BGV146" s="10"/>
      <c r="BGW146" s="10"/>
      <c r="BGX146" s="10"/>
      <c r="BGY146" s="10"/>
      <c r="BGZ146" s="10"/>
      <c r="BHA146" s="10"/>
      <c r="BHB146" s="10"/>
      <c r="BHC146" s="10"/>
      <c r="BHD146" s="10"/>
      <c r="BHE146" s="10"/>
      <c r="BHF146" s="10"/>
      <c r="BHG146" s="10"/>
      <c r="BHH146" s="10"/>
      <c r="BHI146" s="10"/>
      <c r="BHJ146" s="10"/>
      <c r="BHK146" s="10"/>
      <c r="BHL146" s="10"/>
      <c r="BHM146" s="10"/>
      <c r="BHN146" s="10"/>
      <c r="BHO146" s="10"/>
      <c r="BHP146" s="10"/>
      <c r="BHQ146" s="10"/>
      <c r="BHR146" s="10"/>
      <c r="BHS146" s="10"/>
      <c r="BHT146" s="10"/>
      <c r="BHU146" s="10"/>
      <c r="BHV146" s="10"/>
      <c r="BHW146" s="10"/>
      <c r="BHX146" s="10"/>
      <c r="BHY146" s="10"/>
      <c r="BHZ146" s="10"/>
      <c r="BIA146" s="10"/>
      <c r="BIB146" s="10"/>
      <c r="BIC146" s="10"/>
      <c r="BID146" s="10"/>
      <c r="BIE146" s="10"/>
      <c r="BIF146" s="10"/>
      <c r="BIG146" s="10"/>
      <c r="BIH146" s="10"/>
      <c r="BII146" s="10"/>
      <c r="BIJ146" s="10"/>
      <c r="BIK146" s="10"/>
      <c r="BIL146" s="10"/>
      <c r="BIM146" s="10"/>
      <c r="BIN146" s="10"/>
      <c r="BIO146" s="10"/>
      <c r="BIP146" s="10"/>
      <c r="BIQ146" s="10"/>
      <c r="BIR146" s="10"/>
      <c r="BIS146" s="10"/>
      <c r="BIT146" s="10"/>
      <c r="BIU146" s="10"/>
      <c r="BIV146" s="10"/>
      <c r="BIW146" s="10"/>
      <c r="BIX146" s="10"/>
      <c r="BIY146" s="10"/>
      <c r="BIZ146" s="10"/>
      <c r="BJA146" s="10"/>
      <c r="BJB146" s="10"/>
      <c r="BJC146" s="10"/>
      <c r="BJD146" s="10"/>
      <c r="BJE146" s="10"/>
      <c r="BJF146" s="10"/>
      <c r="BJG146" s="10"/>
      <c r="BJH146" s="10"/>
      <c r="BJI146" s="10"/>
      <c r="BJJ146" s="10"/>
      <c r="BJK146" s="10"/>
      <c r="BJL146" s="10"/>
      <c r="BJM146" s="10"/>
      <c r="BJN146" s="10"/>
      <c r="BJO146" s="10"/>
      <c r="BJP146" s="10"/>
      <c r="BJQ146" s="10"/>
      <c r="BJR146" s="10"/>
      <c r="BJS146" s="10"/>
      <c r="BJT146" s="10"/>
      <c r="BJU146" s="10"/>
      <c r="BJV146" s="10"/>
      <c r="BJW146" s="10"/>
      <c r="BJX146" s="10"/>
      <c r="BJY146" s="10"/>
      <c r="BJZ146" s="10"/>
      <c r="BKA146" s="10"/>
      <c r="BKB146" s="10"/>
      <c r="BKC146" s="10"/>
      <c r="BKD146" s="10"/>
      <c r="BKE146" s="10"/>
      <c r="BKF146" s="10"/>
      <c r="BKG146" s="10"/>
      <c r="BKH146" s="10"/>
      <c r="BKI146" s="10"/>
      <c r="BKJ146" s="10"/>
      <c r="BKK146" s="10"/>
      <c r="BKL146" s="10"/>
      <c r="BKM146" s="10"/>
      <c r="BKN146" s="10"/>
      <c r="BKO146" s="10"/>
      <c r="BKP146" s="10"/>
      <c r="BKQ146" s="10"/>
      <c r="BKR146" s="10"/>
      <c r="BKS146" s="10"/>
      <c r="BKT146" s="10"/>
      <c r="BKU146" s="10"/>
      <c r="BKV146" s="10"/>
      <c r="BKW146" s="10"/>
      <c r="BKX146" s="10"/>
      <c r="BKY146" s="10"/>
      <c r="BKZ146" s="10"/>
      <c r="BLA146" s="10"/>
      <c r="BLB146" s="10"/>
      <c r="BLC146" s="10"/>
      <c r="BLD146" s="10"/>
      <c r="BLE146" s="10"/>
      <c r="BLF146" s="10"/>
      <c r="BLG146" s="10"/>
      <c r="BLH146" s="10"/>
      <c r="BLI146" s="10"/>
      <c r="BLJ146" s="10"/>
      <c r="BLK146" s="10"/>
      <c r="BLL146" s="10"/>
      <c r="BLM146" s="10"/>
      <c r="BLN146" s="10"/>
      <c r="BLO146" s="10"/>
      <c r="BLP146" s="10"/>
      <c r="BLQ146" s="10"/>
      <c r="BLR146" s="10"/>
      <c r="BLS146" s="10"/>
      <c r="BLT146" s="10"/>
      <c r="BLU146" s="10"/>
      <c r="BLV146" s="10"/>
      <c r="BLW146" s="10"/>
      <c r="BLX146" s="10"/>
      <c r="BLY146" s="10"/>
      <c r="BLZ146" s="10"/>
      <c r="BMA146" s="10"/>
      <c r="BMB146" s="10"/>
      <c r="BMC146" s="10"/>
      <c r="BMD146" s="10"/>
      <c r="BME146" s="10"/>
      <c r="BMF146" s="10"/>
      <c r="BMG146" s="10"/>
      <c r="BMH146" s="10"/>
      <c r="BMI146" s="10"/>
      <c r="BMJ146" s="10"/>
      <c r="BMK146" s="10"/>
      <c r="BML146" s="10"/>
      <c r="BMM146" s="10"/>
      <c r="BMN146" s="10"/>
      <c r="BMO146" s="10"/>
      <c r="BMP146" s="10"/>
      <c r="BMQ146" s="10"/>
      <c r="BMR146" s="10"/>
      <c r="BMS146" s="10"/>
      <c r="BMT146" s="10"/>
      <c r="BMU146" s="10"/>
      <c r="BMV146" s="10"/>
      <c r="BMW146" s="10"/>
      <c r="BMX146" s="10"/>
      <c r="BMY146" s="10"/>
      <c r="BMZ146" s="10"/>
      <c r="BNA146" s="10"/>
      <c r="BNB146" s="10"/>
      <c r="BNC146" s="10"/>
      <c r="BND146" s="10"/>
      <c r="BNE146" s="10"/>
      <c r="BNF146" s="10"/>
      <c r="BNG146" s="10"/>
      <c r="BNH146" s="10"/>
      <c r="BNI146" s="10"/>
      <c r="BNJ146" s="10"/>
      <c r="BNK146" s="10"/>
      <c r="BNL146" s="10"/>
      <c r="BNM146" s="10"/>
      <c r="BNN146" s="10"/>
      <c r="BNO146" s="10"/>
      <c r="BNP146" s="10"/>
      <c r="BNQ146" s="10"/>
      <c r="BNR146" s="10"/>
      <c r="BNS146" s="10"/>
      <c r="BNT146" s="10"/>
      <c r="BNU146" s="10"/>
      <c r="BNV146" s="10"/>
      <c r="BNW146" s="10"/>
      <c r="BNX146" s="10"/>
      <c r="BNY146" s="10"/>
      <c r="BNZ146" s="10"/>
      <c r="BOA146" s="10"/>
      <c r="BOB146" s="10"/>
      <c r="BOC146" s="10"/>
      <c r="BOD146" s="10"/>
      <c r="BOE146" s="10"/>
      <c r="BOF146" s="10"/>
      <c r="BOG146" s="10"/>
      <c r="BOH146" s="10"/>
      <c r="BOI146" s="10"/>
      <c r="BOJ146" s="10"/>
      <c r="BOK146" s="10"/>
      <c r="BOL146" s="10"/>
      <c r="BOM146" s="10"/>
      <c r="BON146" s="10"/>
      <c r="BOO146" s="10"/>
      <c r="BOP146" s="10"/>
      <c r="BOQ146" s="10"/>
      <c r="BOR146" s="10"/>
      <c r="BOS146" s="10"/>
      <c r="BOT146" s="10"/>
      <c r="BOU146" s="10"/>
      <c r="BOV146" s="10"/>
      <c r="BOW146" s="10"/>
      <c r="BOX146" s="10"/>
      <c r="BOY146" s="10"/>
      <c r="BOZ146" s="10"/>
      <c r="BPA146" s="10"/>
      <c r="BPB146" s="10"/>
      <c r="BPC146" s="10"/>
      <c r="BPD146" s="10"/>
      <c r="BPE146" s="10"/>
      <c r="BPF146" s="10"/>
      <c r="BPG146" s="10"/>
      <c r="BPH146" s="10"/>
      <c r="BPI146" s="10"/>
      <c r="BPJ146" s="10"/>
      <c r="BPK146" s="10"/>
      <c r="BPL146" s="10"/>
      <c r="BPM146" s="10"/>
      <c r="BPN146" s="10"/>
      <c r="BPO146" s="10"/>
      <c r="BPP146" s="10"/>
      <c r="BPQ146" s="10"/>
      <c r="BPR146" s="10"/>
      <c r="BPS146" s="10"/>
      <c r="BPT146" s="10"/>
      <c r="BPU146" s="10"/>
      <c r="BPV146" s="10"/>
      <c r="BPW146" s="10"/>
      <c r="BPX146" s="10"/>
      <c r="BPY146" s="10"/>
      <c r="BPZ146" s="10"/>
      <c r="BQA146" s="10"/>
      <c r="BQB146" s="10"/>
      <c r="BQC146" s="10"/>
      <c r="BQD146" s="10"/>
      <c r="BQE146" s="10"/>
      <c r="BQF146" s="10"/>
      <c r="BQG146" s="10"/>
      <c r="BQH146" s="10"/>
      <c r="BQI146" s="10"/>
      <c r="BQJ146" s="10"/>
      <c r="BQK146" s="10"/>
      <c r="BQL146" s="10"/>
      <c r="BQM146" s="10"/>
      <c r="BQN146" s="10"/>
      <c r="BQO146" s="10"/>
      <c r="BQP146" s="10"/>
      <c r="BQQ146" s="10"/>
      <c r="BQR146" s="10"/>
      <c r="BQS146" s="10"/>
      <c r="BQT146" s="10"/>
      <c r="BQU146" s="10"/>
      <c r="BQV146" s="10"/>
      <c r="BQW146" s="10"/>
      <c r="BQX146" s="10"/>
      <c r="BQY146" s="10"/>
      <c r="BQZ146" s="10"/>
      <c r="BRA146" s="10"/>
      <c r="BRB146" s="10"/>
      <c r="BRC146" s="10"/>
      <c r="BRD146" s="10"/>
      <c r="BRE146" s="10"/>
      <c r="BRF146" s="10"/>
      <c r="BRG146" s="10"/>
      <c r="BRH146" s="10"/>
      <c r="BRI146" s="10"/>
      <c r="BRJ146" s="10"/>
      <c r="BRK146" s="10"/>
      <c r="BRL146" s="10"/>
      <c r="BRM146" s="10"/>
      <c r="BRN146" s="10"/>
      <c r="BRO146" s="10"/>
      <c r="BRP146" s="10"/>
      <c r="BRQ146" s="10"/>
      <c r="BRR146" s="10"/>
      <c r="BRS146" s="10"/>
      <c r="BRT146" s="10"/>
      <c r="BRU146" s="10"/>
      <c r="BRV146" s="10"/>
      <c r="BRW146" s="10"/>
      <c r="BRX146" s="10"/>
      <c r="BRY146" s="10"/>
      <c r="BRZ146" s="10"/>
      <c r="BSA146" s="10"/>
      <c r="BSB146" s="10"/>
      <c r="BSC146" s="10"/>
      <c r="BSD146" s="10"/>
      <c r="BSE146" s="10"/>
      <c r="BSF146" s="10"/>
      <c r="BSG146" s="10"/>
      <c r="BSH146" s="10"/>
      <c r="BSI146" s="10"/>
      <c r="BSJ146" s="10"/>
      <c r="BSK146" s="10"/>
      <c r="BSL146" s="10"/>
      <c r="BSM146" s="10"/>
      <c r="BSN146" s="10"/>
      <c r="BSO146" s="10"/>
      <c r="BSP146" s="10"/>
      <c r="BSQ146" s="10"/>
      <c r="BSR146" s="10"/>
      <c r="BSS146" s="10"/>
      <c r="BST146" s="10"/>
      <c r="BSU146" s="10"/>
      <c r="BSV146" s="10"/>
      <c r="BSW146" s="10"/>
      <c r="BSX146" s="10"/>
      <c r="BSY146" s="10"/>
      <c r="BSZ146" s="10"/>
      <c r="BTA146" s="10"/>
      <c r="BTB146" s="10"/>
      <c r="BTC146" s="10"/>
      <c r="BTD146" s="10"/>
      <c r="BTE146" s="10"/>
      <c r="BTF146" s="10"/>
      <c r="BTG146" s="10"/>
      <c r="BTH146" s="10"/>
      <c r="BTI146" s="10"/>
      <c r="BTJ146" s="10"/>
      <c r="BTK146" s="10"/>
      <c r="BTL146" s="10"/>
      <c r="BTM146" s="10"/>
      <c r="BTN146" s="10"/>
      <c r="BTO146" s="10"/>
      <c r="BTP146" s="10"/>
      <c r="BTQ146" s="10"/>
      <c r="BTR146" s="10"/>
      <c r="BTS146" s="10"/>
      <c r="BTT146" s="10"/>
      <c r="BTU146" s="10"/>
      <c r="BTV146" s="10"/>
      <c r="BTW146" s="10"/>
      <c r="BTX146" s="10"/>
      <c r="BTY146" s="10"/>
      <c r="BTZ146" s="10"/>
      <c r="BUA146" s="10"/>
      <c r="BUB146" s="10"/>
      <c r="BUC146" s="10"/>
      <c r="BUD146" s="10"/>
      <c r="BUE146" s="10"/>
      <c r="BUF146" s="10"/>
      <c r="BUG146" s="10"/>
      <c r="BUH146" s="10"/>
      <c r="BUI146" s="10"/>
      <c r="BUJ146" s="10"/>
      <c r="BUK146" s="10"/>
      <c r="BUL146" s="10"/>
      <c r="BUM146" s="10"/>
      <c r="BUN146" s="10"/>
      <c r="BUO146" s="10"/>
      <c r="BUP146" s="10"/>
      <c r="BUQ146" s="10"/>
      <c r="BUR146" s="10"/>
      <c r="BUS146" s="10"/>
      <c r="BUT146" s="10"/>
      <c r="BUU146" s="10"/>
      <c r="BUV146" s="10"/>
      <c r="BUW146" s="10"/>
      <c r="BUX146" s="10"/>
      <c r="BUY146" s="10"/>
      <c r="BUZ146" s="10"/>
      <c r="BVA146" s="10"/>
      <c r="BVB146" s="10"/>
      <c r="BVC146" s="10"/>
      <c r="BVD146" s="10"/>
      <c r="BVE146" s="10"/>
      <c r="BVF146" s="10"/>
      <c r="BVG146" s="10"/>
      <c r="BVH146" s="10"/>
      <c r="BVI146" s="10"/>
      <c r="BVJ146" s="10"/>
      <c r="BVK146" s="10"/>
      <c r="BVL146" s="10"/>
      <c r="BVM146" s="10"/>
      <c r="BVN146" s="10"/>
      <c r="BVO146" s="10"/>
      <c r="BVP146" s="10"/>
      <c r="BVQ146" s="10"/>
      <c r="BVR146" s="10"/>
      <c r="BVS146" s="10"/>
      <c r="BVT146" s="10"/>
      <c r="BVU146" s="10"/>
      <c r="BVV146" s="10"/>
      <c r="BVW146" s="10"/>
      <c r="BVX146" s="10"/>
      <c r="BVY146" s="10"/>
      <c r="BVZ146" s="10"/>
      <c r="BWA146" s="10"/>
      <c r="BWB146" s="10"/>
      <c r="BWC146" s="10"/>
      <c r="BWD146" s="10"/>
      <c r="BWE146" s="10"/>
      <c r="BWF146" s="10"/>
      <c r="BWG146" s="10"/>
      <c r="BWH146" s="10"/>
      <c r="BWI146" s="10"/>
      <c r="BWJ146" s="10"/>
      <c r="BWK146" s="10"/>
      <c r="BWL146" s="10"/>
      <c r="BWM146" s="10"/>
      <c r="BWN146" s="10"/>
      <c r="BWO146" s="10"/>
      <c r="BWP146" s="10"/>
      <c r="BWQ146" s="10"/>
      <c r="BWR146" s="10"/>
      <c r="BWS146" s="10"/>
      <c r="BWT146" s="10"/>
      <c r="BWU146" s="10"/>
      <c r="BWV146" s="10"/>
      <c r="BWW146" s="10"/>
      <c r="BWX146" s="10"/>
      <c r="BWY146" s="10"/>
      <c r="BWZ146" s="10"/>
      <c r="BXA146" s="10"/>
      <c r="BXB146" s="10"/>
      <c r="BXC146" s="10"/>
      <c r="BXD146" s="10"/>
      <c r="BXE146" s="10"/>
      <c r="BXF146" s="10"/>
      <c r="BXG146" s="10"/>
      <c r="BXH146" s="10"/>
      <c r="BXI146" s="10"/>
      <c r="BXJ146" s="10"/>
      <c r="BXK146" s="10"/>
      <c r="BXL146" s="10"/>
      <c r="BXM146" s="10"/>
      <c r="BXN146" s="10"/>
      <c r="BXO146" s="10"/>
      <c r="BXP146" s="10"/>
      <c r="BXQ146" s="10"/>
      <c r="BXR146" s="10"/>
      <c r="BXS146" s="10"/>
      <c r="BXT146" s="10"/>
      <c r="BXU146" s="10"/>
      <c r="BXV146" s="10"/>
      <c r="BXW146" s="10"/>
      <c r="BXX146" s="10"/>
      <c r="BXY146" s="10"/>
      <c r="BXZ146" s="10"/>
      <c r="BYA146" s="10"/>
      <c r="BYB146" s="10"/>
      <c r="BYC146" s="10"/>
      <c r="BYD146" s="10"/>
      <c r="BYE146" s="10"/>
      <c r="BYF146" s="10"/>
      <c r="BYG146" s="10"/>
      <c r="BYH146" s="10"/>
      <c r="BYI146" s="10"/>
      <c r="BYJ146" s="10"/>
      <c r="BYK146" s="10"/>
      <c r="BYL146" s="10"/>
      <c r="BYM146" s="10"/>
      <c r="BYN146" s="10"/>
      <c r="BYO146" s="10"/>
      <c r="BYP146" s="10"/>
      <c r="BYQ146" s="10"/>
      <c r="BYR146" s="10"/>
      <c r="BYS146" s="10"/>
      <c r="BYT146" s="10"/>
      <c r="BYU146" s="10"/>
      <c r="BYV146" s="10"/>
      <c r="BYW146" s="10"/>
      <c r="BYX146" s="10"/>
      <c r="BYY146" s="10"/>
      <c r="BYZ146" s="10"/>
      <c r="BZA146" s="10"/>
      <c r="BZB146" s="10"/>
      <c r="BZC146" s="10"/>
      <c r="BZD146" s="10"/>
      <c r="BZE146" s="10"/>
      <c r="BZF146" s="10"/>
      <c r="BZG146" s="10"/>
      <c r="BZH146" s="10"/>
      <c r="BZI146" s="10"/>
      <c r="BZJ146" s="10"/>
      <c r="BZK146" s="10"/>
      <c r="BZL146" s="10"/>
      <c r="BZM146" s="10"/>
      <c r="BZN146" s="10"/>
      <c r="BZO146" s="10"/>
      <c r="BZP146" s="10"/>
      <c r="BZQ146" s="10"/>
      <c r="BZR146" s="10"/>
      <c r="BZS146" s="10"/>
      <c r="BZT146" s="10"/>
      <c r="BZU146" s="10"/>
      <c r="BZV146" s="10"/>
      <c r="BZW146" s="10"/>
      <c r="BZX146" s="10"/>
      <c r="BZY146" s="10"/>
      <c r="BZZ146" s="10"/>
      <c r="CAA146" s="10"/>
      <c r="CAB146" s="10"/>
      <c r="CAC146" s="10"/>
      <c r="CAD146" s="10"/>
      <c r="CAE146" s="10"/>
      <c r="CAF146" s="10"/>
      <c r="CAG146" s="10"/>
      <c r="CAH146" s="10"/>
      <c r="CAI146" s="10"/>
      <c r="CAJ146" s="10"/>
      <c r="CAK146" s="10"/>
      <c r="CAL146" s="10"/>
      <c r="CAM146" s="10"/>
      <c r="CAN146" s="10"/>
      <c r="CAO146" s="10"/>
      <c r="CAP146" s="10"/>
      <c r="CAQ146" s="10"/>
      <c r="CAR146" s="10"/>
      <c r="CAS146" s="10"/>
      <c r="CAT146" s="10"/>
      <c r="CAU146" s="10"/>
      <c r="CAV146" s="10"/>
      <c r="CAW146" s="10"/>
      <c r="CAX146" s="10"/>
      <c r="CAY146" s="10"/>
      <c r="CAZ146" s="10"/>
      <c r="CBA146" s="10"/>
      <c r="CBB146" s="10"/>
      <c r="CBC146" s="10"/>
      <c r="CBD146" s="10"/>
      <c r="CBE146" s="10"/>
      <c r="CBF146" s="10"/>
      <c r="CBG146" s="10"/>
      <c r="CBH146" s="10"/>
      <c r="CBI146" s="10"/>
      <c r="CBJ146" s="10"/>
      <c r="CBK146" s="10"/>
      <c r="CBL146" s="10"/>
      <c r="CBM146" s="10"/>
      <c r="CBN146" s="10"/>
      <c r="CBO146" s="10"/>
      <c r="CBP146" s="10"/>
      <c r="CBQ146" s="10"/>
      <c r="CBR146" s="10"/>
      <c r="CBS146" s="10"/>
      <c r="CBT146" s="10"/>
      <c r="CBU146" s="10"/>
      <c r="CBV146" s="10"/>
      <c r="CBW146" s="10"/>
      <c r="CBX146" s="10"/>
      <c r="CBY146" s="10"/>
      <c r="CBZ146" s="10"/>
      <c r="CCA146" s="10"/>
      <c r="CCB146" s="10"/>
      <c r="CCC146" s="10"/>
      <c r="CCD146" s="10"/>
      <c r="CCE146" s="10"/>
      <c r="CCF146" s="10"/>
      <c r="CCG146" s="10"/>
      <c r="CCH146" s="10"/>
      <c r="CCI146" s="10"/>
      <c r="CCJ146" s="10"/>
      <c r="CCK146" s="10"/>
      <c r="CCL146" s="10"/>
      <c r="CCM146" s="10"/>
      <c r="CCN146" s="10"/>
      <c r="CCO146" s="10"/>
      <c r="CCP146" s="10"/>
      <c r="CCQ146" s="10"/>
      <c r="CCR146" s="10"/>
      <c r="CCS146" s="10"/>
      <c r="CCT146" s="10"/>
      <c r="CCU146" s="10"/>
      <c r="CCV146" s="10"/>
      <c r="CCW146" s="10"/>
      <c r="CCX146" s="10"/>
      <c r="CCY146" s="10"/>
      <c r="CCZ146" s="10"/>
      <c r="CDA146" s="10"/>
      <c r="CDB146" s="10"/>
      <c r="CDC146" s="10"/>
      <c r="CDD146" s="10"/>
      <c r="CDE146" s="10"/>
      <c r="CDF146" s="10"/>
      <c r="CDG146" s="10"/>
      <c r="CDH146" s="10"/>
      <c r="CDI146" s="10"/>
      <c r="CDJ146" s="10"/>
      <c r="CDK146" s="10"/>
      <c r="CDL146" s="10"/>
      <c r="CDM146" s="10"/>
      <c r="CDN146" s="10"/>
      <c r="CDO146" s="10"/>
      <c r="CDP146" s="10"/>
      <c r="CDQ146" s="10"/>
      <c r="CDR146" s="10"/>
      <c r="CDS146" s="10"/>
      <c r="CDT146" s="10"/>
      <c r="CDU146" s="10"/>
      <c r="CDV146" s="10"/>
      <c r="CDW146" s="10"/>
      <c r="CDX146" s="10"/>
      <c r="CDY146" s="10"/>
      <c r="CDZ146" s="10"/>
      <c r="CEA146" s="10"/>
      <c r="CEB146" s="10"/>
      <c r="CEC146" s="10"/>
      <c r="CED146" s="10"/>
      <c r="CEE146" s="10"/>
      <c r="CEF146" s="10"/>
      <c r="CEG146" s="10"/>
      <c r="CEH146" s="10"/>
      <c r="CEI146" s="10"/>
      <c r="CEJ146" s="10"/>
      <c r="CEK146" s="10"/>
      <c r="CEL146" s="10"/>
      <c r="CEM146" s="10"/>
      <c r="CEN146" s="10"/>
      <c r="CEO146" s="10"/>
      <c r="CEP146" s="10"/>
      <c r="CEQ146" s="10"/>
      <c r="CER146" s="10"/>
      <c r="CES146" s="10"/>
      <c r="CET146" s="10"/>
      <c r="CEU146" s="10"/>
      <c r="CEV146" s="10"/>
      <c r="CEW146" s="10"/>
      <c r="CEX146" s="10"/>
      <c r="CEY146" s="10"/>
      <c r="CEZ146" s="10"/>
      <c r="CFA146" s="10"/>
      <c r="CFB146" s="10"/>
      <c r="CFC146" s="10"/>
      <c r="CFD146" s="10"/>
      <c r="CFE146" s="10"/>
      <c r="CFF146" s="10"/>
      <c r="CFG146" s="10"/>
      <c r="CFH146" s="10"/>
      <c r="CFI146" s="10"/>
      <c r="CFJ146" s="10"/>
      <c r="CFK146" s="10"/>
      <c r="CFL146" s="10"/>
      <c r="CFM146" s="10"/>
      <c r="CFN146" s="10"/>
      <c r="CFO146" s="10"/>
      <c r="CFP146" s="10"/>
      <c r="CFQ146" s="10"/>
      <c r="CFR146" s="10"/>
      <c r="CFS146" s="10"/>
      <c r="CFT146" s="10"/>
      <c r="CFU146" s="10"/>
      <c r="CFV146" s="10"/>
      <c r="CFW146" s="10"/>
      <c r="CFX146" s="10"/>
      <c r="CFY146" s="10"/>
      <c r="CFZ146" s="10"/>
      <c r="CGA146" s="10"/>
      <c r="CGB146" s="10"/>
      <c r="CGC146" s="10"/>
      <c r="CGD146" s="10"/>
      <c r="CGE146" s="10"/>
      <c r="CGF146" s="10"/>
      <c r="CGG146" s="10"/>
      <c r="CGH146" s="10"/>
      <c r="CGI146" s="10"/>
      <c r="CGJ146" s="10"/>
      <c r="CGK146" s="10"/>
      <c r="CGL146" s="10"/>
      <c r="CGM146" s="10"/>
      <c r="CGN146" s="10"/>
      <c r="CGO146" s="10"/>
      <c r="CGP146" s="10"/>
      <c r="CGQ146" s="10"/>
      <c r="CGR146" s="10"/>
      <c r="CGS146" s="10"/>
      <c r="CGT146" s="10"/>
      <c r="CGU146" s="10"/>
      <c r="CGV146" s="10"/>
      <c r="CGW146" s="10"/>
      <c r="CGX146" s="10"/>
      <c r="CGY146" s="10"/>
      <c r="CGZ146" s="10"/>
      <c r="CHA146" s="10"/>
      <c r="CHB146" s="10"/>
      <c r="CHC146" s="10"/>
      <c r="CHD146" s="10"/>
      <c r="CHE146" s="10"/>
      <c r="CHF146" s="10"/>
      <c r="CHG146" s="10"/>
      <c r="CHH146" s="10"/>
      <c r="CHI146" s="10"/>
      <c r="CHJ146" s="10"/>
      <c r="CHK146" s="10"/>
      <c r="CHL146" s="10"/>
      <c r="CHM146" s="10"/>
      <c r="CHN146" s="10"/>
      <c r="CHO146" s="10"/>
      <c r="CHP146" s="10"/>
      <c r="CHQ146" s="10"/>
      <c r="CHR146" s="10"/>
      <c r="CHS146" s="10"/>
      <c r="CHT146" s="10"/>
      <c r="CHU146" s="10"/>
      <c r="CHV146" s="10"/>
      <c r="CHW146" s="10"/>
      <c r="CHX146" s="10"/>
      <c r="CHY146" s="10"/>
      <c r="CHZ146" s="10"/>
      <c r="CIA146" s="10"/>
      <c r="CIB146" s="10"/>
      <c r="CIC146" s="10"/>
      <c r="CID146" s="10"/>
      <c r="CIE146" s="10"/>
      <c r="CIF146" s="10"/>
      <c r="CIG146" s="10"/>
      <c r="CIH146" s="10"/>
      <c r="CII146" s="10"/>
      <c r="CIJ146" s="10"/>
      <c r="CIK146" s="10"/>
      <c r="CIL146" s="10"/>
      <c r="CIM146" s="10"/>
      <c r="CIN146" s="10"/>
      <c r="CIO146" s="10"/>
      <c r="CIP146" s="10"/>
      <c r="CIQ146" s="10"/>
      <c r="CIR146" s="10"/>
      <c r="CIS146" s="10"/>
      <c r="CIT146" s="10"/>
      <c r="CIU146" s="10"/>
      <c r="CIV146" s="10"/>
      <c r="CIW146" s="10"/>
      <c r="CIX146" s="10"/>
      <c r="CIY146" s="10"/>
      <c r="CIZ146" s="10"/>
      <c r="CJA146" s="10"/>
      <c r="CJB146" s="10"/>
      <c r="CJC146" s="10"/>
      <c r="CJD146" s="10"/>
      <c r="CJE146" s="10"/>
      <c r="CJF146" s="10"/>
      <c r="CJG146" s="10"/>
      <c r="CJH146" s="10"/>
      <c r="CJI146" s="10"/>
      <c r="CJJ146" s="10"/>
      <c r="CJK146" s="10"/>
      <c r="CJL146" s="10"/>
      <c r="CJM146" s="10"/>
      <c r="CJN146" s="10"/>
      <c r="CJO146" s="10"/>
      <c r="CJP146" s="10"/>
      <c r="CJQ146" s="10"/>
      <c r="CJR146" s="10"/>
      <c r="CJS146" s="10"/>
      <c r="CJT146" s="10"/>
      <c r="CJU146" s="10"/>
      <c r="CJV146" s="10"/>
      <c r="CJW146" s="10"/>
      <c r="CJX146" s="10"/>
      <c r="CJY146" s="10"/>
      <c r="CJZ146" s="10"/>
      <c r="CKA146" s="10"/>
      <c r="CKB146" s="10"/>
      <c r="CKC146" s="10"/>
      <c r="CKD146" s="10"/>
      <c r="CKE146" s="10"/>
      <c r="CKF146" s="10"/>
      <c r="CKG146" s="10"/>
      <c r="CKH146" s="10"/>
      <c r="CKI146" s="10"/>
      <c r="CKJ146" s="10"/>
      <c r="CKK146" s="10"/>
      <c r="CKL146" s="10"/>
      <c r="CKM146" s="10"/>
      <c r="CKN146" s="10"/>
      <c r="CKO146" s="10"/>
      <c r="CKP146" s="10"/>
      <c r="CKQ146" s="10"/>
      <c r="CKR146" s="10"/>
      <c r="CKS146" s="10"/>
      <c r="CKT146" s="10"/>
      <c r="CKU146" s="10"/>
      <c r="CKV146" s="10"/>
      <c r="CKW146" s="10"/>
      <c r="CKX146" s="10"/>
      <c r="CKY146" s="10"/>
      <c r="CKZ146" s="10"/>
      <c r="CLA146" s="10"/>
      <c r="CLB146" s="10"/>
      <c r="CLC146" s="10"/>
      <c r="CLD146" s="10"/>
      <c r="CLE146" s="10"/>
      <c r="CLF146" s="10"/>
      <c r="CLG146" s="10"/>
      <c r="CLH146" s="10"/>
      <c r="CLI146" s="10"/>
      <c r="CLJ146" s="10"/>
      <c r="CLK146" s="10"/>
      <c r="CLL146" s="10"/>
      <c r="CLM146" s="10"/>
      <c r="CLN146" s="10"/>
      <c r="CLO146" s="10"/>
      <c r="CLP146" s="10"/>
      <c r="CLQ146" s="10"/>
      <c r="CLR146" s="10"/>
      <c r="CLS146" s="10"/>
      <c r="CLT146" s="10"/>
      <c r="CLU146" s="10"/>
      <c r="CLV146" s="10"/>
      <c r="CLW146" s="10"/>
      <c r="CLX146" s="10"/>
      <c r="CLY146" s="10"/>
      <c r="CLZ146" s="10"/>
      <c r="CMA146" s="10"/>
      <c r="CMB146" s="10"/>
      <c r="CMC146" s="10"/>
      <c r="CMD146" s="10"/>
      <c r="CME146" s="10"/>
      <c r="CMF146" s="10"/>
      <c r="CMG146" s="10"/>
      <c r="CMH146" s="10"/>
      <c r="CMI146" s="10"/>
      <c r="CMJ146" s="10"/>
      <c r="CMK146" s="10"/>
      <c r="CML146" s="10"/>
      <c r="CMM146" s="10"/>
      <c r="CMN146" s="10"/>
      <c r="CMO146" s="10"/>
      <c r="CMP146" s="10"/>
      <c r="CMQ146" s="10"/>
      <c r="CMR146" s="10"/>
      <c r="CMS146" s="10"/>
      <c r="CMT146" s="10"/>
      <c r="CMU146" s="10"/>
      <c r="CMV146" s="10"/>
      <c r="CMW146" s="10"/>
      <c r="CMX146" s="10"/>
      <c r="CMY146" s="10"/>
      <c r="CMZ146" s="10"/>
      <c r="CNA146" s="10"/>
      <c r="CNB146" s="10"/>
      <c r="CNC146" s="10"/>
      <c r="CND146" s="10"/>
      <c r="CNE146" s="10"/>
      <c r="CNF146" s="10"/>
      <c r="CNG146" s="10"/>
      <c r="CNH146" s="10"/>
      <c r="CNI146" s="10"/>
      <c r="CNJ146" s="10"/>
      <c r="CNK146" s="10"/>
      <c r="CNL146" s="10"/>
      <c r="CNM146" s="10"/>
      <c r="CNN146" s="10"/>
      <c r="CNO146" s="10"/>
      <c r="CNP146" s="10"/>
      <c r="CNQ146" s="10"/>
      <c r="CNR146" s="10"/>
      <c r="CNS146" s="10"/>
      <c r="CNT146" s="10"/>
      <c r="CNU146" s="10"/>
      <c r="CNV146" s="10"/>
      <c r="CNW146" s="10"/>
      <c r="CNX146" s="10"/>
      <c r="CNY146" s="10"/>
      <c r="CNZ146" s="10"/>
      <c r="COA146" s="10"/>
      <c r="COB146" s="10"/>
      <c r="COC146" s="10"/>
      <c r="COD146" s="10"/>
      <c r="COE146" s="10"/>
      <c r="COF146" s="10"/>
      <c r="COG146" s="10"/>
      <c r="COH146" s="10"/>
      <c r="COI146" s="10"/>
      <c r="COJ146" s="10"/>
      <c r="COK146" s="10"/>
      <c r="COL146" s="10"/>
      <c r="COM146" s="10"/>
      <c r="CON146" s="10"/>
      <c r="COO146" s="10"/>
      <c r="COP146" s="10"/>
      <c r="COQ146" s="10"/>
      <c r="COR146" s="10"/>
      <c r="COS146" s="10"/>
      <c r="COT146" s="10"/>
      <c r="COU146" s="10"/>
      <c r="COV146" s="10"/>
      <c r="COW146" s="10"/>
      <c r="COX146" s="10"/>
      <c r="COY146" s="10"/>
      <c r="COZ146" s="10"/>
      <c r="CPA146" s="10"/>
      <c r="CPB146" s="10"/>
      <c r="CPC146" s="10"/>
      <c r="CPD146" s="10"/>
      <c r="CPE146" s="10"/>
      <c r="CPF146" s="10"/>
      <c r="CPG146" s="10"/>
      <c r="CPH146" s="10"/>
      <c r="CPI146" s="10"/>
      <c r="CPJ146" s="10"/>
      <c r="CPK146" s="10"/>
      <c r="CPL146" s="10"/>
      <c r="CPM146" s="10"/>
      <c r="CPN146" s="10"/>
      <c r="CPO146" s="10"/>
      <c r="CPP146" s="10"/>
      <c r="CPQ146" s="10"/>
      <c r="CPR146" s="10"/>
      <c r="CPS146" s="10"/>
      <c r="CPT146" s="10"/>
      <c r="CPU146" s="10"/>
      <c r="CPV146" s="10"/>
      <c r="CPW146" s="10"/>
      <c r="CPX146" s="10"/>
      <c r="CPY146" s="10"/>
      <c r="CPZ146" s="10"/>
      <c r="CQA146" s="10"/>
      <c r="CQB146" s="10"/>
      <c r="CQC146" s="10"/>
      <c r="CQD146" s="10"/>
      <c r="CQE146" s="10"/>
      <c r="CQF146" s="10"/>
      <c r="CQG146" s="10"/>
      <c r="CQH146" s="10"/>
      <c r="CQI146" s="10"/>
      <c r="CQJ146" s="10"/>
      <c r="CQK146" s="10"/>
      <c r="CQL146" s="10"/>
      <c r="CQM146" s="10"/>
      <c r="CQN146" s="10"/>
      <c r="CQO146" s="10"/>
      <c r="CQP146" s="10"/>
      <c r="CQQ146" s="10"/>
      <c r="CQR146" s="10"/>
      <c r="CQS146" s="10"/>
      <c r="CQT146" s="10"/>
      <c r="CQU146" s="10"/>
      <c r="CQV146" s="10"/>
      <c r="CQW146" s="10"/>
      <c r="CQX146" s="10"/>
      <c r="CQY146" s="10"/>
      <c r="CQZ146" s="10"/>
      <c r="CRA146" s="10"/>
      <c r="CRB146" s="10"/>
      <c r="CRC146" s="10"/>
      <c r="CRD146" s="10"/>
      <c r="CRE146" s="10"/>
      <c r="CRF146" s="10"/>
      <c r="CRG146" s="10"/>
      <c r="CRH146" s="10"/>
      <c r="CRI146" s="10"/>
      <c r="CRJ146" s="10"/>
      <c r="CRK146" s="10"/>
      <c r="CRL146" s="10"/>
      <c r="CRM146" s="10"/>
      <c r="CRN146" s="10"/>
      <c r="CRO146" s="10"/>
      <c r="CRP146" s="10"/>
      <c r="CRQ146" s="10"/>
      <c r="CRR146" s="10"/>
      <c r="CRS146" s="10"/>
      <c r="CRT146" s="10"/>
      <c r="CRU146" s="10"/>
      <c r="CRV146" s="10"/>
      <c r="CRW146" s="10"/>
      <c r="CRX146" s="10"/>
      <c r="CRY146" s="10"/>
      <c r="CRZ146" s="10"/>
      <c r="CSA146" s="10"/>
      <c r="CSB146" s="10"/>
      <c r="CSC146" s="10"/>
      <c r="CSD146" s="10"/>
      <c r="CSE146" s="10"/>
      <c r="CSF146" s="10"/>
      <c r="CSG146" s="10"/>
      <c r="CSH146" s="10"/>
      <c r="CSI146" s="10"/>
      <c r="CSJ146" s="10"/>
      <c r="CSK146" s="10"/>
      <c r="CSL146" s="10"/>
      <c r="CSM146" s="10"/>
      <c r="CSN146" s="10"/>
      <c r="CSO146" s="10"/>
      <c r="CSP146" s="10"/>
      <c r="CSQ146" s="10"/>
      <c r="CSR146" s="10"/>
      <c r="CSS146" s="10"/>
      <c r="CST146" s="10"/>
      <c r="CSU146" s="10"/>
      <c r="CSV146" s="10"/>
      <c r="CSW146" s="10"/>
      <c r="CSX146" s="10"/>
      <c r="CSY146" s="10"/>
      <c r="CSZ146" s="10"/>
      <c r="CTA146" s="10"/>
      <c r="CTB146" s="10"/>
      <c r="CTC146" s="10"/>
      <c r="CTD146" s="10"/>
      <c r="CTE146" s="10"/>
      <c r="CTF146" s="10"/>
      <c r="CTG146" s="10"/>
      <c r="CTH146" s="10"/>
      <c r="CTI146" s="10"/>
      <c r="CTJ146" s="10"/>
      <c r="CTK146" s="10"/>
      <c r="CTL146" s="10"/>
      <c r="CTM146" s="10"/>
      <c r="CTN146" s="10"/>
      <c r="CTO146" s="10"/>
      <c r="CTP146" s="10"/>
      <c r="CTQ146" s="10"/>
      <c r="CTR146" s="10"/>
      <c r="CTS146" s="10"/>
      <c r="CTT146" s="10"/>
      <c r="CTU146" s="10"/>
      <c r="CTV146" s="10"/>
      <c r="CTW146" s="10"/>
      <c r="CTX146" s="10"/>
      <c r="CTY146" s="10"/>
      <c r="CTZ146" s="10"/>
      <c r="CUA146" s="10"/>
      <c r="CUB146" s="10"/>
      <c r="CUC146" s="10"/>
      <c r="CUD146" s="10"/>
      <c r="CUE146" s="10"/>
      <c r="CUF146" s="10"/>
      <c r="CUG146" s="10"/>
      <c r="CUH146" s="10"/>
      <c r="CUI146" s="10"/>
      <c r="CUJ146" s="10"/>
      <c r="CUK146" s="10"/>
      <c r="CUL146" s="10"/>
      <c r="CUM146" s="10"/>
      <c r="CUN146" s="10"/>
      <c r="CUO146" s="10"/>
      <c r="CUP146" s="10"/>
      <c r="CUQ146" s="10"/>
      <c r="CUR146" s="10"/>
      <c r="CUS146" s="10"/>
      <c r="CUT146" s="10"/>
      <c r="CUU146" s="10"/>
      <c r="CUV146" s="10"/>
      <c r="CUW146" s="10"/>
      <c r="CUX146" s="10"/>
      <c r="CUY146" s="10"/>
      <c r="CUZ146" s="10"/>
      <c r="CVA146" s="10"/>
      <c r="CVB146" s="10"/>
      <c r="CVC146" s="10"/>
      <c r="CVD146" s="10"/>
      <c r="CVE146" s="10"/>
      <c r="CVF146" s="10"/>
      <c r="CVG146" s="10"/>
      <c r="CVH146" s="10"/>
      <c r="CVI146" s="10"/>
      <c r="CVJ146" s="10"/>
      <c r="CVK146" s="10"/>
      <c r="CVL146" s="10"/>
      <c r="CVM146" s="10"/>
      <c r="CVN146" s="10"/>
      <c r="CVO146" s="10"/>
      <c r="CVP146" s="10"/>
      <c r="CVQ146" s="10"/>
      <c r="CVR146" s="10"/>
      <c r="CVS146" s="10"/>
      <c r="CVT146" s="10"/>
      <c r="CVU146" s="10"/>
      <c r="CVV146" s="10"/>
      <c r="CVW146" s="10"/>
      <c r="CVX146" s="10"/>
      <c r="CVY146" s="10"/>
      <c r="CVZ146" s="10"/>
      <c r="CWA146" s="10"/>
      <c r="CWB146" s="10"/>
      <c r="CWC146" s="10"/>
      <c r="CWD146" s="10"/>
      <c r="CWE146" s="10"/>
      <c r="CWF146" s="10"/>
      <c r="CWG146" s="10"/>
      <c r="CWH146" s="10"/>
      <c r="CWI146" s="10"/>
      <c r="CWJ146" s="10"/>
      <c r="CWK146" s="10"/>
      <c r="CWL146" s="10"/>
      <c r="CWM146" s="10"/>
      <c r="CWN146" s="10"/>
      <c r="CWO146" s="10"/>
      <c r="CWP146" s="10"/>
      <c r="CWQ146" s="10"/>
      <c r="CWR146" s="10"/>
      <c r="CWS146" s="10"/>
      <c r="CWT146" s="10"/>
      <c r="CWU146" s="10"/>
      <c r="CWV146" s="10"/>
      <c r="CWW146" s="10"/>
      <c r="CWX146" s="10"/>
      <c r="CWY146" s="10"/>
      <c r="CWZ146" s="10"/>
      <c r="CXA146" s="10"/>
      <c r="CXB146" s="10"/>
      <c r="CXC146" s="10"/>
      <c r="CXD146" s="10"/>
      <c r="CXE146" s="10"/>
      <c r="CXF146" s="10"/>
      <c r="CXG146" s="10"/>
      <c r="CXH146" s="10"/>
      <c r="CXI146" s="10"/>
      <c r="CXJ146" s="10"/>
      <c r="CXK146" s="10"/>
      <c r="CXL146" s="10"/>
      <c r="CXM146" s="10"/>
      <c r="CXN146" s="10"/>
      <c r="CXO146" s="10"/>
      <c r="CXP146" s="10"/>
      <c r="CXQ146" s="10"/>
      <c r="CXR146" s="10"/>
      <c r="CXS146" s="10"/>
      <c r="CXT146" s="10"/>
      <c r="CXU146" s="10"/>
      <c r="CXV146" s="10"/>
      <c r="CXW146" s="10"/>
      <c r="CXX146" s="10"/>
      <c r="CXY146" s="10"/>
      <c r="CXZ146" s="10"/>
      <c r="CYA146" s="10"/>
      <c r="CYB146" s="10"/>
      <c r="CYC146" s="10"/>
      <c r="CYD146" s="10"/>
      <c r="CYE146" s="10"/>
      <c r="CYF146" s="10"/>
      <c r="CYG146" s="10"/>
      <c r="CYH146" s="10"/>
      <c r="CYI146" s="10"/>
      <c r="CYJ146" s="10"/>
      <c r="CYK146" s="10"/>
      <c r="CYL146" s="10"/>
      <c r="CYM146" s="10"/>
      <c r="CYN146" s="10"/>
      <c r="CYO146" s="10"/>
      <c r="CYP146" s="10"/>
      <c r="CYQ146" s="10"/>
      <c r="CYR146" s="10"/>
      <c r="CYS146" s="10"/>
      <c r="CYT146" s="10"/>
      <c r="CYU146" s="10"/>
      <c r="CYV146" s="10"/>
      <c r="CYW146" s="10"/>
      <c r="CYX146" s="10"/>
      <c r="CYY146" s="10"/>
      <c r="CYZ146" s="10"/>
      <c r="CZA146" s="10"/>
      <c r="CZB146" s="10"/>
      <c r="CZC146" s="10"/>
      <c r="CZD146" s="10"/>
      <c r="CZE146" s="10"/>
      <c r="CZF146" s="10"/>
      <c r="CZG146" s="10"/>
      <c r="CZH146" s="10"/>
      <c r="CZI146" s="10"/>
      <c r="CZJ146" s="10"/>
      <c r="CZK146" s="10"/>
      <c r="CZL146" s="10"/>
      <c r="CZM146" s="10"/>
      <c r="CZN146" s="10"/>
      <c r="CZO146" s="10"/>
      <c r="CZP146" s="10"/>
      <c r="CZQ146" s="10"/>
      <c r="CZR146" s="10"/>
      <c r="CZS146" s="10"/>
      <c r="CZT146" s="10"/>
      <c r="CZU146" s="10"/>
      <c r="CZV146" s="10"/>
      <c r="CZW146" s="10"/>
      <c r="CZX146" s="10"/>
      <c r="CZY146" s="10"/>
      <c r="CZZ146" s="10"/>
      <c r="DAA146" s="10"/>
      <c r="DAB146" s="10"/>
      <c r="DAC146" s="10"/>
      <c r="DAD146" s="10"/>
      <c r="DAE146" s="10"/>
      <c r="DAF146" s="10"/>
      <c r="DAG146" s="10"/>
      <c r="DAH146" s="10"/>
      <c r="DAI146" s="10"/>
      <c r="DAJ146" s="10"/>
      <c r="DAK146" s="10"/>
      <c r="DAL146" s="10"/>
      <c r="DAM146" s="10"/>
      <c r="DAN146" s="10"/>
      <c r="DAO146" s="10"/>
      <c r="DAP146" s="10"/>
      <c r="DAQ146" s="10"/>
      <c r="DAR146" s="10"/>
      <c r="DAS146" s="10"/>
      <c r="DAT146" s="10"/>
      <c r="DAU146" s="10"/>
      <c r="DAV146" s="10"/>
      <c r="DAW146" s="10"/>
      <c r="DAX146" s="10"/>
      <c r="DAY146" s="10"/>
      <c r="DAZ146" s="10"/>
      <c r="DBA146" s="10"/>
      <c r="DBB146" s="10"/>
      <c r="DBC146" s="10"/>
      <c r="DBD146" s="10"/>
      <c r="DBE146" s="10"/>
      <c r="DBF146" s="10"/>
      <c r="DBG146" s="10"/>
      <c r="DBH146" s="10"/>
      <c r="DBI146" s="10"/>
      <c r="DBJ146" s="10"/>
      <c r="DBK146" s="10"/>
      <c r="DBL146" s="10"/>
      <c r="DBM146" s="10"/>
      <c r="DBN146" s="10"/>
      <c r="DBO146" s="10"/>
      <c r="DBP146" s="10"/>
      <c r="DBQ146" s="10"/>
      <c r="DBR146" s="10"/>
      <c r="DBS146" s="10"/>
      <c r="DBT146" s="10"/>
      <c r="DBU146" s="10"/>
      <c r="DBV146" s="10"/>
      <c r="DBW146" s="10"/>
      <c r="DBX146" s="10"/>
      <c r="DBY146" s="10"/>
      <c r="DBZ146" s="10"/>
      <c r="DCA146" s="10"/>
      <c r="DCB146" s="10"/>
      <c r="DCC146" s="10"/>
      <c r="DCD146" s="10"/>
      <c r="DCE146" s="10"/>
      <c r="DCF146" s="10"/>
      <c r="DCG146" s="10"/>
      <c r="DCH146" s="10"/>
      <c r="DCI146" s="10"/>
      <c r="DCJ146" s="10"/>
      <c r="DCK146" s="10"/>
      <c r="DCL146" s="10"/>
      <c r="DCM146" s="10"/>
      <c r="DCN146" s="10"/>
      <c r="DCO146" s="10"/>
      <c r="DCP146" s="10"/>
      <c r="DCQ146" s="10"/>
      <c r="DCR146" s="10"/>
      <c r="DCS146" s="10"/>
      <c r="DCT146" s="10"/>
      <c r="DCU146" s="10"/>
      <c r="DCV146" s="10"/>
      <c r="DCW146" s="10"/>
      <c r="DCX146" s="10"/>
      <c r="DCY146" s="10"/>
      <c r="DCZ146" s="10"/>
      <c r="DDA146" s="10"/>
      <c r="DDB146" s="10"/>
      <c r="DDC146" s="10"/>
      <c r="DDD146" s="10"/>
      <c r="DDE146" s="10"/>
      <c r="DDF146" s="10"/>
      <c r="DDG146" s="10"/>
      <c r="DDH146" s="10"/>
      <c r="DDI146" s="10"/>
      <c r="DDJ146" s="10"/>
      <c r="DDK146" s="10"/>
      <c r="DDL146" s="10"/>
      <c r="DDM146" s="10"/>
      <c r="DDN146" s="10"/>
      <c r="DDO146" s="10"/>
      <c r="DDP146" s="10"/>
      <c r="DDQ146" s="10"/>
      <c r="DDR146" s="10"/>
      <c r="DDS146" s="10"/>
      <c r="DDT146" s="10"/>
      <c r="DDU146" s="10"/>
      <c r="DDV146" s="10"/>
      <c r="DDW146" s="10"/>
      <c r="DDX146" s="10"/>
      <c r="DDY146" s="10"/>
      <c r="DDZ146" s="10"/>
      <c r="DEA146" s="10"/>
      <c r="DEB146" s="10"/>
      <c r="DEC146" s="10"/>
      <c r="DED146" s="10"/>
      <c r="DEE146" s="10"/>
      <c r="DEF146" s="10"/>
      <c r="DEG146" s="10"/>
      <c r="DEH146" s="10"/>
      <c r="DEI146" s="10"/>
      <c r="DEJ146" s="10"/>
      <c r="DEK146" s="10"/>
      <c r="DEL146" s="10"/>
      <c r="DEM146" s="10"/>
      <c r="DEN146" s="10"/>
      <c r="DEO146" s="10"/>
      <c r="DEP146" s="10"/>
      <c r="DEQ146" s="10"/>
      <c r="DER146" s="10"/>
      <c r="DES146" s="10"/>
      <c r="DET146" s="10"/>
      <c r="DEU146" s="10"/>
      <c r="DEV146" s="10"/>
      <c r="DEW146" s="10"/>
      <c r="DEX146" s="10"/>
      <c r="DEY146" s="10"/>
      <c r="DEZ146" s="10"/>
      <c r="DFA146" s="10"/>
      <c r="DFB146" s="10"/>
      <c r="DFC146" s="10"/>
      <c r="DFD146" s="10"/>
      <c r="DFE146" s="10"/>
      <c r="DFF146" s="10"/>
      <c r="DFG146" s="10"/>
      <c r="DFH146" s="10"/>
      <c r="DFI146" s="10"/>
      <c r="DFJ146" s="10"/>
      <c r="DFK146" s="10"/>
      <c r="DFL146" s="10"/>
      <c r="DFM146" s="10"/>
      <c r="DFN146" s="10"/>
      <c r="DFO146" s="10"/>
      <c r="DFP146" s="10"/>
      <c r="DFQ146" s="10"/>
      <c r="DFR146" s="10"/>
      <c r="DFS146" s="10"/>
      <c r="DFT146" s="10"/>
      <c r="DFU146" s="10"/>
      <c r="DFV146" s="10"/>
      <c r="DFW146" s="10"/>
      <c r="DFX146" s="10"/>
      <c r="DFY146" s="10"/>
      <c r="DFZ146" s="10"/>
      <c r="DGA146" s="10"/>
      <c r="DGB146" s="10"/>
      <c r="DGC146" s="10"/>
      <c r="DGD146" s="10"/>
      <c r="DGE146" s="10"/>
      <c r="DGF146" s="10"/>
      <c r="DGG146" s="10"/>
      <c r="DGH146" s="10"/>
      <c r="DGI146" s="10"/>
      <c r="DGJ146" s="10"/>
      <c r="DGK146" s="10"/>
      <c r="DGL146" s="10"/>
      <c r="DGM146" s="10"/>
      <c r="DGN146" s="10"/>
      <c r="DGO146" s="10"/>
      <c r="DGP146" s="10"/>
      <c r="DGQ146" s="10"/>
      <c r="DGR146" s="10"/>
      <c r="DGS146" s="10"/>
      <c r="DGT146" s="10"/>
      <c r="DGU146" s="10"/>
      <c r="DGV146" s="10"/>
      <c r="DGW146" s="10"/>
      <c r="DGX146" s="10"/>
      <c r="DGY146" s="10"/>
      <c r="DGZ146" s="10"/>
      <c r="DHA146" s="10"/>
      <c r="DHB146" s="10"/>
      <c r="DHC146" s="10"/>
      <c r="DHD146" s="10"/>
      <c r="DHE146" s="10"/>
      <c r="DHF146" s="10"/>
      <c r="DHG146" s="10"/>
      <c r="DHH146" s="10"/>
      <c r="DHI146" s="10"/>
      <c r="DHJ146" s="10"/>
      <c r="DHK146" s="10"/>
      <c r="DHL146" s="10"/>
      <c r="DHM146" s="10"/>
      <c r="DHN146" s="10"/>
      <c r="DHO146" s="10"/>
      <c r="DHP146" s="10"/>
      <c r="DHQ146" s="10"/>
      <c r="DHR146" s="10"/>
      <c r="DHS146" s="10"/>
      <c r="DHT146" s="10"/>
      <c r="DHU146" s="10"/>
      <c r="DHV146" s="10"/>
      <c r="DHW146" s="10"/>
      <c r="DHX146" s="10"/>
      <c r="DHY146" s="10"/>
      <c r="DHZ146" s="10"/>
      <c r="DIA146" s="10"/>
      <c r="DIB146" s="10"/>
      <c r="DIC146" s="10"/>
      <c r="DID146" s="10"/>
      <c r="DIE146" s="10"/>
      <c r="DIF146" s="10"/>
      <c r="DIG146" s="10"/>
      <c r="DIH146" s="10"/>
      <c r="DII146" s="10"/>
      <c r="DIJ146" s="10"/>
      <c r="DIK146" s="10"/>
      <c r="DIL146" s="10"/>
      <c r="DIM146" s="10"/>
      <c r="DIN146" s="10"/>
      <c r="DIO146" s="10"/>
      <c r="DIP146" s="10"/>
      <c r="DIQ146" s="10"/>
      <c r="DIR146" s="10"/>
      <c r="DIS146" s="10"/>
      <c r="DIT146" s="10"/>
      <c r="DIU146" s="10"/>
      <c r="DIV146" s="10"/>
      <c r="DIW146" s="10"/>
      <c r="DIX146" s="10"/>
      <c r="DIY146" s="10"/>
      <c r="DIZ146" s="10"/>
      <c r="DJA146" s="10"/>
      <c r="DJB146" s="10"/>
      <c r="DJC146" s="10"/>
      <c r="DJD146" s="10"/>
      <c r="DJE146" s="10"/>
      <c r="DJF146" s="10"/>
      <c r="DJG146" s="10"/>
      <c r="DJH146" s="10"/>
      <c r="DJI146" s="10"/>
      <c r="DJJ146" s="10"/>
      <c r="DJK146" s="10"/>
      <c r="DJL146" s="10"/>
      <c r="DJM146" s="10"/>
      <c r="DJN146" s="10"/>
      <c r="DJO146" s="10"/>
      <c r="DJP146" s="10"/>
      <c r="DJQ146" s="10"/>
      <c r="DJR146" s="10"/>
      <c r="DJS146" s="10"/>
      <c r="DJT146" s="10"/>
      <c r="DJU146" s="10"/>
      <c r="DJV146" s="10"/>
      <c r="DJW146" s="10"/>
      <c r="DJX146" s="10"/>
      <c r="DJY146" s="10"/>
      <c r="DJZ146" s="10"/>
      <c r="DKA146" s="10"/>
      <c r="DKB146" s="10"/>
      <c r="DKC146" s="10"/>
      <c r="DKD146" s="10"/>
      <c r="DKE146" s="10"/>
      <c r="DKF146" s="10"/>
      <c r="DKG146" s="10"/>
      <c r="DKH146" s="10"/>
      <c r="DKI146" s="10"/>
      <c r="DKJ146" s="10"/>
      <c r="DKK146" s="10"/>
      <c r="DKL146" s="10"/>
      <c r="DKM146" s="10"/>
      <c r="DKN146" s="10"/>
      <c r="DKO146" s="10"/>
      <c r="DKP146" s="10"/>
      <c r="DKQ146" s="10"/>
      <c r="DKR146" s="10"/>
      <c r="DKS146" s="10"/>
      <c r="DKT146" s="10"/>
      <c r="DKU146" s="10"/>
      <c r="DKV146" s="10"/>
      <c r="DKW146" s="10"/>
      <c r="DKX146" s="10"/>
      <c r="DKY146" s="10"/>
      <c r="DKZ146" s="10"/>
      <c r="DLA146" s="10"/>
      <c r="DLB146" s="10"/>
      <c r="DLC146" s="10"/>
      <c r="DLD146" s="10"/>
      <c r="DLE146" s="10"/>
      <c r="DLF146" s="10"/>
      <c r="DLG146" s="10"/>
      <c r="DLH146" s="10"/>
      <c r="DLI146" s="10"/>
      <c r="DLJ146" s="10"/>
      <c r="DLK146" s="10"/>
      <c r="DLL146" s="10"/>
      <c r="DLM146" s="10"/>
      <c r="DLN146" s="10"/>
      <c r="DLO146" s="10"/>
      <c r="DLP146" s="10"/>
      <c r="DLQ146" s="10"/>
      <c r="DLR146" s="10"/>
      <c r="DLS146" s="10"/>
      <c r="DLT146" s="10"/>
      <c r="DLU146" s="10"/>
      <c r="DLV146" s="10"/>
      <c r="DLW146" s="10"/>
      <c r="DLX146" s="10"/>
      <c r="DLY146" s="10"/>
      <c r="DLZ146" s="10"/>
      <c r="DMA146" s="10"/>
      <c r="DMB146" s="10"/>
      <c r="DMC146" s="10"/>
      <c r="DMD146" s="10"/>
      <c r="DME146" s="10"/>
      <c r="DMF146" s="10"/>
      <c r="DMG146" s="10"/>
      <c r="DMH146" s="10"/>
      <c r="DMI146" s="10"/>
      <c r="DMJ146" s="10"/>
      <c r="DMK146" s="10"/>
      <c r="DML146" s="10"/>
      <c r="DMM146" s="10"/>
      <c r="DMN146" s="10"/>
      <c r="DMO146" s="10"/>
      <c r="DMP146" s="10"/>
      <c r="DMQ146" s="10"/>
      <c r="DMR146" s="10"/>
      <c r="DMS146" s="10"/>
      <c r="DMT146" s="10"/>
      <c r="DMU146" s="10"/>
      <c r="DMV146" s="10"/>
      <c r="DMW146" s="10"/>
      <c r="DMX146" s="10"/>
      <c r="DMY146" s="10"/>
      <c r="DMZ146" s="10"/>
      <c r="DNA146" s="10"/>
      <c r="DNB146" s="10"/>
      <c r="DNC146" s="10"/>
      <c r="DND146" s="10"/>
      <c r="DNE146" s="10"/>
      <c r="DNF146" s="10"/>
      <c r="DNG146" s="10"/>
      <c r="DNH146" s="10"/>
      <c r="DNI146" s="10"/>
      <c r="DNJ146" s="10"/>
      <c r="DNK146" s="10"/>
      <c r="DNL146" s="10"/>
      <c r="DNM146" s="10"/>
      <c r="DNN146" s="10"/>
      <c r="DNO146" s="10"/>
      <c r="DNP146" s="10"/>
      <c r="DNQ146" s="10"/>
      <c r="DNR146" s="10"/>
      <c r="DNS146" s="10"/>
      <c r="DNT146" s="10"/>
      <c r="DNU146" s="10"/>
      <c r="DNV146" s="10"/>
      <c r="DNW146" s="10"/>
      <c r="DNX146" s="10"/>
      <c r="DNY146" s="10"/>
      <c r="DNZ146" s="10"/>
      <c r="DOA146" s="10"/>
      <c r="DOB146" s="10"/>
      <c r="DOC146" s="10"/>
      <c r="DOD146" s="10"/>
      <c r="DOE146" s="10"/>
      <c r="DOF146" s="10"/>
      <c r="DOG146" s="10"/>
      <c r="DOH146" s="10"/>
      <c r="DOI146" s="10"/>
      <c r="DOJ146" s="10"/>
      <c r="DOK146" s="10"/>
      <c r="DOL146" s="10"/>
      <c r="DOM146" s="10"/>
      <c r="DON146" s="10"/>
      <c r="DOO146" s="10"/>
      <c r="DOP146" s="10"/>
      <c r="DOQ146" s="10"/>
      <c r="DOR146" s="10"/>
      <c r="DOS146" s="10"/>
      <c r="DOT146" s="10"/>
      <c r="DOU146" s="10"/>
      <c r="DOV146" s="10"/>
      <c r="DOW146" s="10"/>
      <c r="DOX146" s="10"/>
      <c r="DOY146" s="10"/>
      <c r="DOZ146" s="10"/>
      <c r="DPA146" s="10"/>
      <c r="DPB146" s="10"/>
      <c r="DPC146" s="10"/>
      <c r="DPD146" s="10"/>
      <c r="DPE146" s="10"/>
      <c r="DPF146" s="10"/>
      <c r="DPG146" s="10"/>
      <c r="DPH146" s="10"/>
      <c r="DPI146" s="10"/>
      <c r="DPJ146" s="10"/>
      <c r="DPK146" s="10"/>
      <c r="DPL146" s="10"/>
      <c r="DPM146" s="10"/>
      <c r="DPN146" s="10"/>
      <c r="DPO146" s="10"/>
      <c r="DPP146" s="10"/>
      <c r="DPQ146" s="10"/>
      <c r="DPR146" s="10"/>
      <c r="DPS146" s="10"/>
      <c r="DPT146" s="10"/>
      <c r="DPU146" s="10"/>
      <c r="DPV146" s="10"/>
      <c r="DPW146" s="10"/>
      <c r="DPX146" s="10"/>
      <c r="DPY146" s="10"/>
      <c r="DPZ146" s="10"/>
      <c r="DQA146" s="10"/>
      <c r="DQB146" s="10"/>
      <c r="DQC146" s="10"/>
      <c r="DQD146" s="10"/>
      <c r="DQE146" s="10"/>
      <c r="DQF146" s="10"/>
      <c r="DQG146" s="10"/>
      <c r="DQH146" s="10"/>
      <c r="DQI146" s="10"/>
      <c r="DQJ146" s="10"/>
      <c r="DQK146" s="10"/>
      <c r="DQL146" s="10"/>
      <c r="DQM146" s="10"/>
      <c r="DQN146" s="10"/>
      <c r="DQO146" s="10"/>
      <c r="DQP146" s="10"/>
      <c r="DQQ146" s="10"/>
      <c r="DQR146" s="10"/>
      <c r="DQS146" s="10"/>
      <c r="DQT146" s="10"/>
      <c r="DQU146" s="10"/>
      <c r="DQV146" s="10"/>
      <c r="DQW146" s="10"/>
      <c r="DQX146" s="10"/>
      <c r="DQY146" s="10"/>
      <c r="DQZ146" s="10"/>
      <c r="DRA146" s="10"/>
      <c r="DRB146" s="10"/>
      <c r="DRC146" s="10"/>
      <c r="DRD146" s="10"/>
      <c r="DRE146" s="10"/>
      <c r="DRF146" s="10"/>
      <c r="DRG146" s="10"/>
      <c r="DRH146" s="10"/>
      <c r="DRI146" s="10"/>
      <c r="DRJ146" s="10"/>
      <c r="DRK146" s="10"/>
      <c r="DRL146" s="10"/>
      <c r="DRM146" s="10"/>
      <c r="DRN146" s="10"/>
      <c r="DRO146" s="10"/>
      <c r="DRP146" s="10"/>
      <c r="DRQ146" s="10"/>
      <c r="DRR146" s="10"/>
      <c r="DRS146" s="10"/>
      <c r="DRT146" s="10"/>
      <c r="DRU146" s="10"/>
      <c r="DRV146" s="10"/>
      <c r="DRW146" s="10"/>
      <c r="DRX146" s="10"/>
      <c r="DRY146" s="10"/>
      <c r="DRZ146" s="10"/>
      <c r="DSA146" s="10"/>
      <c r="DSB146" s="10"/>
      <c r="DSC146" s="10"/>
      <c r="DSD146" s="10"/>
      <c r="DSE146" s="10"/>
      <c r="DSF146" s="10"/>
      <c r="DSG146" s="10"/>
      <c r="DSH146" s="10"/>
      <c r="DSI146" s="10"/>
      <c r="DSJ146" s="10"/>
      <c r="DSK146" s="10"/>
      <c r="DSL146" s="10"/>
      <c r="DSM146" s="10"/>
      <c r="DSN146" s="10"/>
      <c r="DSO146" s="10"/>
      <c r="DSP146" s="10"/>
      <c r="DSQ146" s="10"/>
      <c r="DSR146" s="10"/>
      <c r="DSS146" s="10"/>
      <c r="DST146" s="10"/>
      <c r="DSU146" s="10"/>
      <c r="DSV146" s="10"/>
      <c r="DSW146" s="10"/>
      <c r="DSX146" s="10"/>
      <c r="DSY146" s="10"/>
      <c r="DSZ146" s="10"/>
      <c r="DTA146" s="10"/>
      <c r="DTB146" s="10"/>
      <c r="DTC146" s="10"/>
      <c r="DTD146" s="10"/>
      <c r="DTE146" s="10"/>
      <c r="DTF146" s="10"/>
      <c r="DTG146" s="10"/>
      <c r="DTH146" s="10"/>
      <c r="DTI146" s="10"/>
      <c r="DTJ146" s="10"/>
      <c r="DTK146" s="10"/>
      <c r="DTL146" s="10"/>
      <c r="DTM146" s="10"/>
      <c r="DTN146" s="10"/>
      <c r="DTO146" s="10"/>
      <c r="DTP146" s="10"/>
      <c r="DTQ146" s="10"/>
      <c r="DTR146" s="10"/>
      <c r="DTS146" s="10"/>
      <c r="DTT146" s="10"/>
      <c r="DTU146" s="10"/>
      <c r="DTV146" s="10"/>
      <c r="DTW146" s="10"/>
      <c r="DTX146" s="10"/>
      <c r="DTY146" s="10"/>
      <c r="DTZ146" s="10"/>
      <c r="DUA146" s="10"/>
      <c r="DUB146" s="10"/>
      <c r="DUC146" s="10"/>
      <c r="DUD146" s="10"/>
      <c r="DUE146" s="10"/>
      <c r="DUF146" s="10"/>
      <c r="DUG146" s="10"/>
      <c r="DUH146" s="10"/>
      <c r="DUI146" s="10"/>
      <c r="DUJ146" s="10"/>
      <c r="DUK146" s="10"/>
      <c r="DUL146" s="10"/>
      <c r="DUM146" s="10"/>
      <c r="DUN146" s="10"/>
      <c r="DUO146" s="10"/>
      <c r="DUP146" s="10"/>
      <c r="DUQ146" s="10"/>
      <c r="DUR146" s="10"/>
      <c r="DUS146" s="10"/>
      <c r="DUT146" s="10"/>
      <c r="DUU146" s="10"/>
      <c r="DUV146" s="10"/>
      <c r="DUW146" s="10"/>
      <c r="DUX146" s="10"/>
      <c r="DUY146" s="10"/>
      <c r="DUZ146" s="10"/>
      <c r="DVA146" s="10"/>
      <c r="DVB146" s="10"/>
      <c r="DVC146" s="10"/>
      <c r="DVD146" s="10"/>
      <c r="DVE146" s="10"/>
      <c r="DVF146" s="10"/>
      <c r="DVG146" s="10"/>
      <c r="DVH146" s="10"/>
      <c r="DVI146" s="10"/>
      <c r="DVJ146" s="10"/>
      <c r="DVK146" s="10"/>
      <c r="DVL146" s="10"/>
      <c r="DVM146" s="10"/>
      <c r="DVN146" s="10"/>
      <c r="DVO146" s="10"/>
      <c r="DVP146" s="10"/>
      <c r="DVQ146" s="10"/>
      <c r="DVR146" s="10"/>
      <c r="DVS146" s="10"/>
      <c r="DVT146" s="10"/>
      <c r="DVU146" s="10"/>
      <c r="DVV146" s="10"/>
      <c r="DVW146" s="10"/>
      <c r="DVX146" s="10"/>
      <c r="DVY146" s="10"/>
      <c r="DVZ146" s="10"/>
      <c r="DWA146" s="10"/>
      <c r="DWB146" s="10"/>
      <c r="DWC146" s="10"/>
      <c r="DWD146" s="10"/>
      <c r="DWE146" s="10"/>
      <c r="DWF146" s="10"/>
      <c r="DWG146" s="10"/>
      <c r="DWH146" s="10"/>
      <c r="DWI146" s="10"/>
      <c r="DWJ146" s="10"/>
      <c r="DWK146" s="10"/>
      <c r="DWL146" s="10"/>
      <c r="DWM146" s="10"/>
      <c r="DWN146" s="10"/>
      <c r="DWO146" s="10"/>
      <c r="DWP146" s="10"/>
      <c r="DWQ146" s="10"/>
      <c r="DWR146" s="10"/>
      <c r="DWS146" s="10"/>
      <c r="DWT146" s="10"/>
      <c r="DWU146" s="10"/>
      <c r="DWV146" s="10"/>
      <c r="DWW146" s="10"/>
      <c r="DWX146" s="10"/>
      <c r="DWY146" s="10"/>
      <c r="DWZ146" s="10"/>
      <c r="DXA146" s="10"/>
      <c r="DXB146" s="10"/>
      <c r="DXC146" s="10"/>
      <c r="DXD146" s="10"/>
      <c r="DXE146" s="10"/>
      <c r="DXF146" s="10"/>
      <c r="DXG146" s="10"/>
      <c r="DXH146" s="10"/>
      <c r="DXI146" s="10"/>
      <c r="DXJ146" s="10"/>
      <c r="DXK146" s="10"/>
      <c r="DXL146" s="10"/>
      <c r="DXM146" s="10"/>
      <c r="DXN146" s="10"/>
      <c r="DXO146" s="10"/>
      <c r="DXP146" s="10"/>
      <c r="DXQ146" s="10"/>
      <c r="DXR146" s="10"/>
      <c r="DXS146" s="10"/>
      <c r="DXT146" s="10"/>
      <c r="DXU146" s="10"/>
      <c r="DXV146" s="10"/>
      <c r="DXW146" s="10"/>
      <c r="DXX146" s="10"/>
      <c r="DXY146" s="10"/>
      <c r="DXZ146" s="10"/>
      <c r="DYA146" s="10"/>
      <c r="DYB146" s="10"/>
      <c r="DYC146" s="10"/>
      <c r="DYD146" s="10"/>
      <c r="DYE146" s="10"/>
      <c r="DYF146" s="10"/>
      <c r="DYG146" s="10"/>
      <c r="DYH146" s="10"/>
      <c r="DYI146" s="10"/>
      <c r="DYJ146" s="10"/>
      <c r="DYK146" s="10"/>
      <c r="DYL146" s="10"/>
      <c r="DYM146" s="10"/>
      <c r="DYN146" s="10"/>
      <c r="DYO146" s="10"/>
      <c r="DYP146" s="10"/>
      <c r="DYQ146" s="10"/>
      <c r="DYR146" s="10"/>
      <c r="DYS146" s="10"/>
      <c r="DYT146" s="10"/>
      <c r="DYU146" s="10"/>
      <c r="DYV146" s="10"/>
      <c r="DYW146" s="10"/>
      <c r="DYX146" s="10"/>
      <c r="DYY146" s="10"/>
      <c r="DYZ146" s="10"/>
      <c r="DZA146" s="10"/>
      <c r="DZB146" s="10"/>
      <c r="DZC146" s="10"/>
      <c r="DZD146" s="10"/>
      <c r="DZE146" s="10"/>
      <c r="DZF146" s="10"/>
      <c r="DZG146" s="10"/>
      <c r="DZH146" s="10"/>
      <c r="DZI146" s="10"/>
      <c r="DZJ146" s="10"/>
      <c r="DZK146" s="10"/>
      <c r="DZL146" s="10"/>
      <c r="DZM146" s="10"/>
      <c r="DZN146" s="10"/>
      <c r="DZO146" s="10"/>
      <c r="DZP146" s="10"/>
      <c r="DZQ146" s="10"/>
      <c r="DZR146" s="10"/>
      <c r="DZS146" s="10"/>
      <c r="DZT146" s="10"/>
      <c r="DZU146" s="10"/>
      <c r="DZV146" s="10"/>
      <c r="DZW146" s="10"/>
      <c r="DZX146" s="10"/>
      <c r="DZY146" s="10"/>
      <c r="DZZ146" s="10"/>
      <c r="EAA146" s="10"/>
      <c r="EAB146" s="10"/>
      <c r="EAC146" s="10"/>
      <c r="EAD146" s="10"/>
      <c r="EAE146" s="10"/>
      <c r="EAF146" s="10"/>
      <c r="EAG146" s="10"/>
    </row>
    <row r="147" spans="1:3413" ht="20.100000000000001" customHeight="1" x14ac:dyDescent="0.25">
      <c r="A147" s="536"/>
      <c r="B147" s="170" t="s">
        <v>8</v>
      </c>
      <c r="C147" s="128" t="s">
        <v>132</v>
      </c>
      <c r="D147" s="184">
        <v>513</v>
      </c>
      <c r="E147" s="185">
        <v>435</v>
      </c>
      <c r="F147" s="185">
        <v>550</v>
      </c>
      <c r="G147" s="185">
        <v>474</v>
      </c>
      <c r="H147" s="185">
        <v>578</v>
      </c>
      <c r="I147" s="185">
        <v>637</v>
      </c>
      <c r="J147" s="185">
        <v>669</v>
      </c>
      <c r="K147" s="185">
        <v>533</v>
      </c>
      <c r="L147" s="185">
        <v>565</v>
      </c>
      <c r="M147" s="185">
        <v>540</v>
      </c>
      <c r="N147" s="185">
        <v>569</v>
      </c>
      <c r="O147" s="185">
        <v>641</v>
      </c>
      <c r="P147" s="174">
        <v>6704</v>
      </c>
      <c r="Q147" s="186">
        <v>465</v>
      </c>
      <c r="R147" s="186">
        <v>469</v>
      </c>
      <c r="S147" s="186">
        <v>580</v>
      </c>
      <c r="T147" s="186">
        <v>595</v>
      </c>
      <c r="U147" s="186">
        <v>611</v>
      </c>
      <c r="V147" s="186">
        <v>682</v>
      </c>
      <c r="W147" s="186">
        <v>620</v>
      </c>
      <c r="X147" s="186">
        <v>577</v>
      </c>
      <c r="Y147" s="186">
        <v>511</v>
      </c>
      <c r="Z147" s="187">
        <v>552</v>
      </c>
      <c r="AA147" s="187">
        <v>472</v>
      </c>
      <c r="AB147" s="187">
        <v>570</v>
      </c>
      <c r="AC147" s="168">
        <v>6704</v>
      </c>
      <c r="AD147" s="173">
        <v>443</v>
      </c>
      <c r="AE147" s="173">
        <v>440</v>
      </c>
      <c r="AF147" s="173">
        <v>537</v>
      </c>
      <c r="AG147" s="173">
        <v>484</v>
      </c>
      <c r="AH147" s="173">
        <v>542</v>
      </c>
      <c r="AI147" s="173">
        <v>493</v>
      </c>
      <c r="AJ147" s="173">
        <v>423</v>
      </c>
      <c r="AK147" s="173">
        <v>430</v>
      </c>
      <c r="AL147" s="173">
        <v>446</v>
      </c>
      <c r="AM147" s="173">
        <v>398</v>
      </c>
      <c r="AN147" s="173">
        <v>437</v>
      </c>
      <c r="AO147" s="173">
        <v>517</v>
      </c>
      <c r="AP147" s="137">
        <v>385</v>
      </c>
      <c r="AQ147" s="98">
        <v>271</v>
      </c>
      <c r="AR147" s="98">
        <v>366</v>
      </c>
      <c r="AS147" s="98">
        <v>382</v>
      </c>
      <c r="AT147" s="98">
        <v>434</v>
      </c>
      <c r="AU147" s="98">
        <v>337</v>
      </c>
      <c r="AV147" s="98">
        <v>278</v>
      </c>
      <c r="AW147" s="98">
        <v>286</v>
      </c>
      <c r="AX147" s="98">
        <v>258</v>
      </c>
      <c r="AY147" s="98">
        <v>279</v>
      </c>
      <c r="AZ147" s="98">
        <v>215</v>
      </c>
      <c r="BA147" s="98">
        <v>225</v>
      </c>
      <c r="BB147" s="112">
        <v>273</v>
      </c>
      <c r="BC147" s="98">
        <v>222</v>
      </c>
      <c r="BD147" s="98">
        <v>222</v>
      </c>
      <c r="BE147" s="98">
        <v>234</v>
      </c>
      <c r="BF147" s="98">
        <v>176</v>
      </c>
      <c r="BG147" s="98">
        <v>177</v>
      </c>
      <c r="BH147" s="98">
        <v>169</v>
      </c>
      <c r="BI147" s="98">
        <v>218</v>
      </c>
      <c r="BJ147" s="98">
        <v>153</v>
      </c>
      <c r="BK147" s="98">
        <v>180</v>
      </c>
      <c r="BL147" s="98">
        <v>125</v>
      </c>
      <c r="BM147" s="98">
        <v>183</v>
      </c>
      <c r="BN147" s="433">
        <f t="shared" si="60"/>
        <v>2332</v>
      </c>
      <c r="BO147" s="34">
        <v>197</v>
      </c>
      <c r="BP147" s="34">
        <v>200</v>
      </c>
      <c r="BQ147" s="34">
        <v>246</v>
      </c>
      <c r="BR147" s="34">
        <v>235</v>
      </c>
      <c r="BS147" s="34">
        <v>267</v>
      </c>
      <c r="BT147" s="34">
        <v>202</v>
      </c>
      <c r="BU147" s="34">
        <v>188</v>
      </c>
      <c r="BV147" s="34">
        <v>246</v>
      </c>
      <c r="BW147" s="34">
        <v>63</v>
      </c>
      <c r="BX147" s="34">
        <v>45</v>
      </c>
      <c r="BY147" s="34">
        <v>21</v>
      </c>
      <c r="BZ147" s="34">
        <v>21</v>
      </c>
      <c r="CA147" s="472">
        <f t="shared" si="30"/>
        <v>1931</v>
      </c>
      <c r="CB147" s="137">
        <v>24</v>
      </c>
      <c r="CC147" s="98">
        <v>5</v>
      </c>
      <c r="CD147" s="98">
        <v>0</v>
      </c>
      <c r="CE147" s="98">
        <v>2</v>
      </c>
      <c r="CF147" s="98">
        <v>1</v>
      </c>
      <c r="CG147" s="98">
        <v>1</v>
      </c>
      <c r="CH147" s="98">
        <v>5</v>
      </c>
      <c r="CI147" s="98">
        <v>10</v>
      </c>
      <c r="CJ147" s="98">
        <v>3</v>
      </c>
      <c r="CK147" s="98">
        <v>11</v>
      </c>
      <c r="CL147" s="98">
        <v>5</v>
      </c>
      <c r="CM147" s="241">
        <v>22</v>
      </c>
      <c r="CN147" s="433">
        <f>SUM(CB147:CM147)</f>
        <v>89</v>
      </c>
      <c r="CO147" s="98">
        <v>4</v>
      </c>
      <c r="CP147" s="98">
        <v>21</v>
      </c>
      <c r="CQ147" s="98">
        <v>26</v>
      </c>
      <c r="CR147" s="98">
        <v>21</v>
      </c>
      <c r="CS147" s="98">
        <v>23</v>
      </c>
      <c r="CT147" s="98">
        <v>24</v>
      </c>
      <c r="CU147" s="98">
        <v>26</v>
      </c>
      <c r="CV147" s="98">
        <v>29</v>
      </c>
      <c r="CW147" s="98">
        <v>29</v>
      </c>
      <c r="CX147" s="98">
        <v>29</v>
      </c>
      <c r="CY147" s="98">
        <v>31</v>
      </c>
      <c r="CZ147" s="98">
        <v>22</v>
      </c>
      <c r="DA147" s="472">
        <f t="shared" si="66"/>
        <v>285</v>
      </c>
      <c r="DB147" s="137">
        <v>13</v>
      </c>
      <c r="DC147" s="98">
        <v>12</v>
      </c>
      <c r="DD147" s="98">
        <v>28</v>
      </c>
      <c r="DE147" s="568">
        <f t="shared" si="57"/>
        <v>29</v>
      </c>
      <c r="DF147" s="485">
        <f t="shared" si="58"/>
        <v>51</v>
      </c>
      <c r="DG147" s="474">
        <f t="shared" si="59"/>
        <v>53</v>
      </c>
      <c r="DH147" s="362">
        <f t="shared" si="56"/>
        <v>3.9215686274509887</v>
      </c>
      <c r="DN147" s="231"/>
      <c r="DO147" s="231"/>
      <c r="DP147" s="231"/>
      <c r="DQ147" s="231"/>
      <c r="DR147" s="231"/>
      <c r="DS147" s="231"/>
      <c r="DT147" s="231"/>
      <c r="DU147" s="231"/>
      <c r="DV147" s="231"/>
      <c r="DW147" s="231"/>
      <c r="DX147" s="231"/>
      <c r="DY147" s="231"/>
      <c r="DZ147" s="231"/>
      <c r="EA147" s="231"/>
      <c r="EB147" s="231"/>
      <c r="EC147" s="231"/>
      <c r="ED147" s="231"/>
      <c r="EE147" s="231"/>
    </row>
    <row r="148" spans="1:3413" ht="20.100000000000001" customHeight="1" x14ac:dyDescent="0.25">
      <c r="A148" s="536"/>
      <c r="B148" s="170" t="s">
        <v>9</v>
      </c>
      <c r="C148" s="171" t="s">
        <v>10</v>
      </c>
      <c r="D148" s="184">
        <v>47</v>
      </c>
      <c r="E148" s="185">
        <v>41</v>
      </c>
      <c r="F148" s="185">
        <v>60</v>
      </c>
      <c r="G148" s="185">
        <v>56</v>
      </c>
      <c r="H148" s="185">
        <v>61</v>
      </c>
      <c r="I148" s="185">
        <v>53</v>
      </c>
      <c r="J148" s="185">
        <v>48</v>
      </c>
      <c r="K148" s="185">
        <v>46</v>
      </c>
      <c r="L148" s="185">
        <v>39</v>
      </c>
      <c r="M148" s="185">
        <v>40</v>
      </c>
      <c r="N148" s="185">
        <v>65</v>
      </c>
      <c r="O148" s="185">
        <v>50</v>
      </c>
      <c r="P148" s="168">
        <v>606</v>
      </c>
      <c r="Q148" s="177">
        <v>36</v>
      </c>
      <c r="R148" s="177">
        <v>31</v>
      </c>
      <c r="S148" s="177">
        <v>49</v>
      </c>
      <c r="T148" s="177">
        <v>35</v>
      </c>
      <c r="U148" s="177">
        <v>38</v>
      </c>
      <c r="V148" s="177">
        <v>48</v>
      </c>
      <c r="W148" s="177">
        <v>34</v>
      </c>
      <c r="X148" s="177">
        <v>28</v>
      </c>
      <c r="Y148" s="177">
        <v>44</v>
      </c>
      <c r="Z148" s="188">
        <v>50</v>
      </c>
      <c r="AA148" s="188">
        <v>45</v>
      </c>
      <c r="AB148" s="188">
        <v>44</v>
      </c>
      <c r="AC148" s="168">
        <v>482</v>
      </c>
      <c r="AD148" s="178">
        <v>46</v>
      </c>
      <c r="AE148" s="178">
        <v>52</v>
      </c>
      <c r="AF148" s="178">
        <v>44</v>
      </c>
      <c r="AG148" s="178">
        <v>32</v>
      </c>
      <c r="AH148" s="178">
        <v>47</v>
      </c>
      <c r="AI148" s="178">
        <v>45</v>
      </c>
      <c r="AJ148" s="178">
        <v>60</v>
      </c>
      <c r="AK148" s="178">
        <v>51</v>
      </c>
      <c r="AL148" s="178">
        <v>55</v>
      </c>
      <c r="AM148" s="238">
        <v>48</v>
      </c>
      <c r="AN148" s="238">
        <v>49</v>
      </c>
      <c r="AO148" s="238">
        <v>59</v>
      </c>
      <c r="AP148" s="137">
        <v>40</v>
      </c>
      <c r="AQ148" s="98">
        <v>40</v>
      </c>
      <c r="AR148" s="98">
        <v>63</v>
      </c>
      <c r="AS148" s="98">
        <v>50</v>
      </c>
      <c r="AT148" s="98">
        <v>71</v>
      </c>
      <c r="AU148" s="98">
        <v>44</v>
      </c>
      <c r="AV148" s="98">
        <v>59</v>
      </c>
      <c r="AW148" s="98">
        <v>57</v>
      </c>
      <c r="AX148" s="98">
        <v>40</v>
      </c>
      <c r="AY148" s="98">
        <v>51</v>
      </c>
      <c r="AZ148" s="98">
        <v>36</v>
      </c>
      <c r="BA148" s="98">
        <v>40</v>
      </c>
      <c r="BB148" s="137">
        <v>39</v>
      </c>
      <c r="BC148" s="98">
        <v>56</v>
      </c>
      <c r="BD148" s="98">
        <v>56</v>
      </c>
      <c r="BE148" s="98">
        <v>45</v>
      </c>
      <c r="BF148" s="98">
        <v>50</v>
      </c>
      <c r="BG148" s="98">
        <v>50</v>
      </c>
      <c r="BH148" s="98">
        <v>50</v>
      </c>
      <c r="BI148" s="98">
        <v>50</v>
      </c>
      <c r="BJ148" s="98">
        <v>62</v>
      </c>
      <c r="BK148" s="98">
        <v>64</v>
      </c>
      <c r="BL148" s="98">
        <v>63</v>
      </c>
      <c r="BM148" s="98">
        <v>55</v>
      </c>
      <c r="BN148" s="433">
        <f t="shared" si="60"/>
        <v>640</v>
      </c>
      <c r="BO148" s="98">
        <v>55</v>
      </c>
      <c r="BP148" s="98">
        <v>54</v>
      </c>
      <c r="BQ148" s="98">
        <v>49</v>
      </c>
      <c r="BR148" s="98">
        <v>53</v>
      </c>
      <c r="BS148" s="98">
        <v>56</v>
      </c>
      <c r="BT148" s="98">
        <v>54</v>
      </c>
      <c r="BU148" s="98">
        <v>66</v>
      </c>
      <c r="BV148" s="98">
        <v>56</v>
      </c>
      <c r="BW148" s="98">
        <v>69</v>
      </c>
      <c r="BX148" s="98">
        <v>75</v>
      </c>
      <c r="BY148" s="98">
        <v>62</v>
      </c>
      <c r="BZ148" s="98">
        <v>66</v>
      </c>
      <c r="CA148" s="472">
        <f t="shared" si="30"/>
        <v>715</v>
      </c>
      <c r="CB148" s="137">
        <v>50</v>
      </c>
      <c r="CC148" s="98">
        <v>48</v>
      </c>
      <c r="CD148" s="98">
        <v>53</v>
      </c>
      <c r="CE148" s="98">
        <v>57</v>
      </c>
      <c r="CF148" s="98">
        <v>39</v>
      </c>
      <c r="CG148" s="98">
        <v>68</v>
      </c>
      <c r="CH148" s="98">
        <v>56</v>
      </c>
      <c r="CI148" s="98">
        <v>53</v>
      </c>
      <c r="CJ148" s="98">
        <v>56</v>
      </c>
      <c r="CK148" s="98">
        <v>61</v>
      </c>
      <c r="CL148" s="98">
        <v>55</v>
      </c>
      <c r="CM148" s="241">
        <v>54</v>
      </c>
      <c r="CN148" s="433">
        <f t="shared" ref="CN148:CN180" si="67">SUM(CB148:CM148)</f>
        <v>650</v>
      </c>
      <c r="CO148" s="98">
        <v>58</v>
      </c>
      <c r="CP148" s="98">
        <v>32</v>
      </c>
      <c r="CQ148" s="98">
        <v>60</v>
      </c>
      <c r="CR148" s="98">
        <v>61</v>
      </c>
      <c r="CS148" s="98">
        <v>57</v>
      </c>
      <c r="CT148" s="98">
        <v>56</v>
      </c>
      <c r="CU148" s="98">
        <v>53</v>
      </c>
      <c r="CV148" s="98">
        <v>61</v>
      </c>
      <c r="CW148" s="98">
        <v>52</v>
      </c>
      <c r="CX148" s="98">
        <v>46</v>
      </c>
      <c r="CY148" s="98">
        <v>51</v>
      </c>
      <c r="CZ148" s="98">
        <v>40</v>
      </c>
      <c r="DA148" s="472">
        <f t="shared" si="66"/>
        <v>627</v>
      </c>
      <c r="DB148" s="137">
        <v>47</v>
      </c>
      <c r="DC148" s="98">
        <v>44</v>
      </c>
      <c r="DD148" s="98">
        <v>41</v>
      </c>
      <c r="DE148" s="568">
        <f t="shared" si="57"/>
        <v>151</v>
      </c>
      <c r="DF148" s="485">
        <f t="shared" si="58"/>
        <v>150</v>
      </c>
      <c r="DG148" s="474">
        <f t="shared" si="59"/>
        <v>132</v>
      </c>
      <c r="DH148" s="363">
        <f t="shared" si="56"/>
        <v>-12</v>
      </c>
      <c r="DN148" s="231"/>
      <c r="DO148" s="231"/>
      <c r="DP148" s="231"/>
      <c r="DQ148" s="231"/>
      <c r="DR148" s="231"/>
      <c r="DS148" s="231"/>
      <c r="DT148" s="231"/>
      <c r="DU148" s="231"/>
      <c r="DV148" s="231"/>
      <c r="DW148" s="231"/>
      <c r="DX148" s="231"/>
      <c r="DY148" s="231"/>
      <c r="DZ148" s="231"/>
      <c r="EA148" s="231"/>
      <c r="EB148" s="231"/>
      <c r="EC148" s="231"/>
      <c r="ED148" s="231"/>
      <c r="EE148" s="231"/>
    </row>
    <row r="149" spans="1:3413" ht="20.100000000000001" customHeight="1" x14ac:dyDescent="0.25">
      <c r="A149" s="536"/>
      <c r="B149" s="170" t="s">
        <v>11</v>
      </c>
      <c r="C149" s="171" t="s">
        <v>12</v>
      </c>
      <c r="D149" s="184">
        <v>45</v>
      </c>
      <c r="E149" s="185">
        <v>45</v>
      </c>
      <c r="F149" s="185">
        <v>71</v>
      </c>
      <c r="G149" s="185">
        <v>70</v>
      </c>
      <c r="H149" s="185">
        <v>54</v>
      </c>
      <c r="I149" s="185">
        <v>50</v>
      </c>
      <c r="J149" s="185">
        <v>61</v>
      </c>
      <c r="K149" s="185">
        <v>44</v>
      </c>
      <c r="L149" s="185">
        <v>45</v>
      </c>
      <c r="M149" s="185">
        <v>41</v>
      </c>
      <c r="N149" s="185">
        <v>43</v>
      </c>
      <c r="O149" s="185">
        <v>50</v>
      </c>
      <c r="P149" s="168">
        <v>619</v>
      </c>
      <c r="Q149" s="177">
        <v>37</v>
      </c>
      <c r="R149" s="177">
        <v>31</v>
      </c>
      <c r="S149" s="177">
        <v>43</v>
      </c>
      <c r="T149" s="177">
        <v>33</v>
      </c>
      <c r="U149" s="177">
        <v>33</v>
      </c>
      <c r="V149" s="177">
        <v>41</v>
      </c>
      <c r="W149" s="177">
        <v>34</v>
      </c>
      <c r="X149" s="177">
        <v>32</v>
      </c>
      <c r="Y149" s="177">
        <v>35</v>
      </c>
      <c r="Z149" s="188">
        <v>48</v>
      </c>
      <c r="AA149" s="188">
        <v>39</v>
      </c>
      <c r="AB149" s="188">
        <v>51</v>
      </c>
      <c r="AC149" s="168">
        <v>457</v>
      </c>
      <c r="AD149" s="178">
        <v>48</v>
      </c>
      <c r="AE149" s="178">
        <v>45</v>
      </c>
      <c r="AF149" s="178">
        <v>51</v>
      </c>
      <c r="AG149" s="178">
        <v>30</v>
      </c>
      <c r="AH149" s="178">
        <v>48</v>
      </c>
      <c r="AI149" s="178">
        <v>48</v>
      </c>
      <c r="AJ149" s="178">
        <v>58</v>
      </c>
      <c r="AK149" s="178">
        <v>48</v>
      </c>
      <c r="AL149" s="178">
        <v>47</v>
      </c>
      <c r="AM149" s="238">
        <v>57</v>
      </c>
      <c r="AN149" s="238">
        <v>47</v>
      </c>
      <c r="AO149" s="238">
        <v>58</v>
      </c>
      <c r="AP149" s="137">
        <v>41</v>
      </c>
      <c r="AQ149" s="98">
        <v>30</v>
      </c>
      <c r="AR149" s="98">
        <v>60</v>
      </c>
      <c r="AS149" s="98">
        <v>41</v>
      </c>
      <c r="AT149" s="98">
        <v>52</v>
      </c>
      <c r="AU149" s="98">
        <v>43</v>
      </c>
      <c r="AV149" s="98">
        <v>55</v>
      </c>
      <c r="AW149" s="98">
        <v>54</v>
      </c>
      <c r="AX149" s="98">
        <v>44</v>
      </c>
      <c r="AY149" s="98">
        <v>46</v>
      </c>
      <c r="AZ149" s="98">
        <v>38</v>
      </c>
      <c r="BA149" s="98">
        <v>43</v>
      </c>
      <c r="BB149" s="137">
        <v>34</v>
      </c>
      <c r="BC149" s="98">
        <v>28</v>
      </c>
      <c r="BD149" s="98">
        <v>49</v>
      </c>
      <c r="BE149" s="98">
        <v>48</v>
      </c>
      <c r="BF149" s="98">
        <v>59</v>
      </c>
      <c r="BG149" s="98">
        <v>49</v>
      </c>
      <c r="BH149" s="98">
        <v>51</v>
      </c>
      <c r="BI149" s="98">
        <v>53</v>
      </c>
      <c r="BJ149" s="98">
        <v>59</v>
      </c>
      <c r="BK149" s="98">
        <v>63</v>
      </c>
      <c r="BL149" s="98">
        <v>61</v>
      </c>
      <c r="BM149" s="98">
        <v>52</v>
      </c>
      <c r="BN149" s="433">
        <f t="shared" si="60"/>
        <v>606</v>
      </c>
      <c r="BO149" s="98">
        <v>52</v>
      </c>
      <c r="BP149" s="98">
        <v>50</v>
      </c>
      <c r="BQ149" s="98">
        <v>53</v>
      </c>
      <c r="BR149" s="98">
        <v>45</v>
      </c>
      <c r="BS149" s="98">
        <v>58</v>
      </c>
      <c r="BT149" s="98">
        <v>42</v>
      </c>
      <c r="BU149" s="98">
        <v>67</v>
      </c>
      <c r="BV149" s="98">
        <v>50</v>
      </c>
      <c r="BW149" s="98">
        <v>67</v>
      </c>
      <c r="BX149" s="98">
        <v>76</v>
      </c>
      <c r="BY149" s="98">
        <v>64</v>
      </c>
      <c r="BZ149" s="98">
        <v>56</v>
      </c>
      <c r="CA149" s="472">
        <f t="shared" si="30"/>
        <v>680</v>
      </c>
      <c r="CB149" s="137">
        <v>51</v>
      </c>
      <c r="CC149" s="98">
        <v>38</v>
      </c>
      <c r="CD149" s="98">
        <v>60</v>
      </c>
      <c r="CE149" s="98">
        <v>55</v>
      </c>
      <c r="CF149" s="98">
        <v>49</v>
      </c>
      <c r="CG149" s="98">
        <v>56</v>
      </c>
      <c r="CH149" s="98">
        <v>63</v>
      </c>
      <c r="CI149" s="98">
        <v>48</v>
      </c>
      <c r="CJ149" s="98">
        <v>57</v>
      </c>
      <c r="CK149" s="98">
        <v>61</v>
      </c>
      <c r="CL149" s="98">
        <v>52</v>
      </c>
      <c r="CM149" s="241">
        <v>64</v>
      </c>
      <c r="CN149" s="433">
        <f t="shared" si="67"/>
        <v>654</v>
      </c>
      <c r="CO149" s="98">
        <v>60</v>
      </c>
      <c r="CP149" s="98">
        <v>32</v>
      </c>
      <c r="CQ149" s="98">
        <v>60</v>
      </c>
      <c r="CR149" s="98">
        <v>69</v>
      </c>
      <c r="CS149" s="98">
        <v>59</v>
      </c>
      <c r="CT149" s="98">
        <v>26</v>
      </c>
      <c r="CU149" s="98">
        <v>20</v>
      </c>
      <c r="CV149" s="98">
        <v>55</v>
      </c>
      <c r="CW149" s="98">
        <v>70</v>
      </c>
      <c r="CX149" s="98">
        <v>55</v>
      </c>
      <c r="CY149" s="98">
        <v>49</v>
      </c>
      <c r="CZ149" s="98">
        <v>48</v>
      </c>
      <c r="DA149" s="472">
        <f t="shared" si="66"/>
        <v>603</v>
      </c>
      <c r="DB149" s="137">
        <v>58</v>
      </c>
      <c r="DC149" s="98">
        <v>52</v>
      </c>
      <c r="DD149" s="98">
        <v>44</v>
      </c>
      <c r="DE149" s="568">
        <f t="shared" si="57"/>
        <v>149</v>
      </c>
      <c r="DF149" s="485">
        <f t="shared" si="58"/>
        <v>152</v>
      </c>
      <c r="DG149" s="474">
        <f t="shared" si="59"/>
        <v>154</v>
      </c>
      <c r="DH149" s="363">
        <f t="shared" si="56"/>
        <v>1.3157894736842035</v>
      </c>
      <c r="DN149" s="231"/>
      <c r="DO149" s="231"/>
      <c r="DP149" s="231"/>
      <c r="DQ149" s="231"/>
      <c r="DR149" s="231"/>
      <c r="DS149" s="231"/>
      <c r="DT149" s="231"/>
      <c r="DU149" s="231"/>
      <c r="DV149" s="231"/>
      <c r="DW149" s="231"/>
      <c r="DX149" s="231"/>
      <c r="DY149" s="231"/>
      <c r="DZ149" s="231"/>
      <c r="EA149" s="231"/>
      <c r="EB149" s="231"/>
      <c r="EC149" s="231"/>
      <c r="ED149" s="231"/>
      <c r="EE149" s="231"/>
    </row>
    <row r="150" spans="1:3413" ht="20.100000000000001" customHeight="1" x14ac:dyDescent="0.25">
      <c r="A150" s="536"/>
      <c r="B150" s="170" t="s">
        <v>13</v>
      </c>
      <c r="C150" s="129" t="s">
        <v>134</v>
      </c>
      <c r="D150" s="184">
        <v>1</v>
      </c>
      <c r="E150" s="185">
        <v>1</v>
      </c>
      <c r="F150" s="185">
        <v>1</v>
      </c>
      <c r="G150" s="185">
        <v>1</v>
      </c>
      <c r="H150" s="185">
        <v>2</v>
      </c>
      <c r="I150" s="185">
        <v>2</v>
      </c>
      <c r="J150" s="185">
        <v>1</v>
      </c>
      <c r="K150" s="185">
        <v>2</v>
      </c>
      <c r="L150" s="185">
        <v>1</v>
      </c>
      <c r="M150" s="185">
        <v>1</v>
      </c>
      <c r="N150" s="185">
        <v>1</v>
      </c>
      <c r="O150" s="185">
        <v>1</v>
      </c>
      <c r="P150" s="168">
        <v>15</v>
      </c>
      <c r="Q150" s="177">
        <v>1</v>
      </c>
      <c r="R150" s="177">
        <v>1</v>
      </c>
      <c r="S150" s="177">
        <v>1</v>
      </c>
      <c r="T150" s="177">
        <v>1</v>
      </c>
      <c r="U150" s="177">
        <v>1</v>
      </c>
      <c r="V150" s="177">
        <v>1</v>
      </c>
      <c r="W150" s="177">
        <v>1</v>
      </c>
      <c r="X150" s="177">
        <v>1</v>
      </c>
      <c r="Y150" s="177">
        <v>1</v>
      </c>
      <c r="Z150" s="188">
        <v>1</v>
      </c>
      <c r="AA150" s="188">
        <v>1</v>
      </c>
      <c r="AB150" s="188">
        <v>1</v>
      </c>
      <c r="AC150" s="168">
        <v>12</v>
      </c>
      <c r="AD150" s="178">
        <v>1</v>
      </c>
      <c r="AE150" s="178">
        <v>1</v>
      </c>
      <c r="AF150" s="178">
        <v>1</v>
      </c>
      <c r="AG150" s="178">
        <v>1</v>
      </c>
      <c r="AH150" s="178">
        <v>1</v>
      </c>
      <c r="AI150" s="178">
        <v>1</v>
      </c>
      <c r="AJ150" s="178">
        <v>3</v>
      </c>
      <c r="AK150" s="178">
        <v>1</v>
      </c>
      <c r="AL150" s="178">
        <v>1</v>
      </c>
      <c r="AM150" s="238">
        <v>1</v>
      </c>
      <c r="AN150" s="238">
        <v>1</v>
      </c>
      <c r="AO150" s="238">
        <v>1</v>
      </c>
      <c r="AP150" s="137">
        <v>1</v>
      </c>
      <c r="AQ150" s="98">
        <v>1</v>
      </c>
      <c r="AR150" s="98">
        <v>1</v>
      </c>
      <c r="AS150" s="98">
        <v>1</v>
      </c>
      <c r="AT150" s="98">
        <v>2</v>
      </c>
      <c r="AU150" s="98">
        <v>1</v>
      </c>
      <c r="AV150" s="98">
        <v>1</v>
      </c>
      <c r="AW150" s="98">
        <v>1</v>
      </c>
      <c r="AX150" s="98">
        <v>0</v>
      </c>
      <c r="AY150" s="98">
        <v>2</v>
      </c>
      <c r="AZ150" s="98">
        <v>1</v>
      </c>
      <c r="BA150" s="98">
        <v>1</v>
      </c>
      <c r="BB150" s="137">
        <v>1</v>
      </c>
      <c r="BC150" s="98">
        <v>1</v>
      </c>
      <c r="BD150" s="98">
        <v>1</v>
      </c>
      <c r="BE150" s="98">
        <v>1</v>
      </c>
      <c r="BF150" s="98">
        <v>2</v>
      </c>
      <c r="BG150" s="98">
        <v>1</v>
      </c>
      <c r="BH150" s="98">
        <v>1</v>
      </c>
      <c r="BI150" s="98">
        <v>2</v>
      </c>
      <c r="BJ150" s="98">
        <v>3</v>
      </c>
      <c r="BK150" s="98">
        <v>2</v>
      </c>
      <c r="BL150" s="98">
        <v>1</v>
      </c>
      <c r="BM150" s="98">
        <v>1</v>
      </c>
      <c r="BN150" s="433">
        <f t="shared" si="60"/>
        <v>17</v>
      </c>
      <c r="BO150" s="98">
        <v>1</v>
      </c>
      <c r="BP150" s="98">
        <v>1</v>
      </c>
      <c r="BQ150" s="98">
        <v>1</v>
      </c>
      <c r="BR150" s="98">
        <v>1</v>
      </c>
      <c r="BS150" s="98">
        <v>1</v>
      </c>
      <c r="BT150" s="98">
        <v>1</v>
      </c>
      <c r="BU150" s="98">
        <v>1</v>
      </c>
      <c r="BV150" s="98">
        <v>1</v>
      </c>
      <c r="BW150" s="98">
        <v>0</v>
      </c>
      <c r="BX150" s="98">
        <v>0</v>
      </c>
      <c r="BY150" s="98">
        <v>0</v>
      </c>
      <c r="BZ150" s="98">
        <v>0</v>
      </c>
      <c r="CA150" s="472">
        <f t="shared" si="30"/>
        <v>8</v>
      </c>
      <c r="CB150" s="137">
        <v>0</v>
      </c>
      <c r="CC150" s="98">
        <v>0</v>
      </c>
      <c r="CD150" s="98">
        <v>0</v>
      </c>
      <c r="CE150" s="98">
        <v>0</v>
      </c>
      <c r="CF150" s="98">
        <v>0</v>
      </c>
      <c r="CG150" s="98">
        <v>0</v>
      </c>
      <c r="CH150" s="98">
        <v>0</v>
      </c>
      <c r="CI150" s="98">
        <v>0</v>
      </c>
      <c r="CJ150" s="98">
        <v>0</v>
      </c>
      <c r="CK150" s="98">
        <v>0</v>
      </c>
      <c r="CL150" s="98">
        <v>0</v>
      </c>
      <c r="CM150" s="241">
        <v>0</v>
      </c>
      <c r="CN150" s="433">
        <f t="shared" si="67"/>
        <v>0</v>
      </c>
      <c r="CO150" s="98">
        <v>0</v>
      </c>
      <c r="CP150" s="98">
        <v>0</v>
      </c>
      <c r="CQ150" s="98">
        <v>0</v>
      </c>
      <c r="CR150" s="98">
        <v>0</v>
      </c>
      <c r="CS150" s="98">
        <v>0</v>
      </c>
      <c r="CT150" s="98">
        <v>0</v>
      </c>
      <c r="CU150" s="98">
        <v>0</v>
      </c>
      <c r="CV150" s="98">
        <v>0</v>
      </c>
      <c r="CW150" s="98">
        <v>0</v>
      </c>
      <c r="CX150" s="98">
        <v>0</v>
      </c>
      <c r="CY150" s="98">
        <v>0</v>
      </c>
      <c r="CZ150" s="98">
        <v>0</v>
      </c>
      <c r="DA150" s="472">
        <f t="shared" si="66"/>
        <v>0</v>
      </c>
      <c r="DB150" s="137">
        <v>0</v>
      </c>
      <c r="DC150" s="98">
        <v>0</v>
      </c>
      <c r="DD150" s="98">
        <v>0</v>
      </c>
      <c r="DE150" s="568">
        <f t="shared" si="57"/>
        <v>0</v>
      </c>
      <c r="DF150" s="485">
        <f t="shared" si="58"/>
        <v>0</v>
      </c>
      <c r="DG150" s="474">
        <f t="shared" si="59"/>
        <v>0</v>
      </c>
      <c r="DH150" s="363"/>
      <c r="DN150" s="231"/>
      <c r="DO150" s="231"/>
      <c r="DP150" s="231"/>
      <c r="DQ150" s="231"/>
      <c r="DR150" s="231"/>
      <c r="DS150" s="231"/>
      <c r="DT150" s="231"/>
      <c r="DU150" s="231"/>
      <c r="DV150" s="231"/>
      <c r="DW150" s="231"/>
      <c r="DX150" s="231"/>
      <c r="DY150" s="231"/>
      <c r="DZ150" s="231"/>
      <c r="EA150" s="231"/>
      <c r="EB150" s="231"/>
      <c r="EC150" s="231"/>
      <c r="ED150" s="231"/>
      <c r="EE150" s="231"/>
    </row>
    <row r="151" spans="1:3413" ht="20.100000000000001" customHeight="1" x14ac:dyDescent="0.25">
      <c r="A151" s="536"/>
      <c r="B151" s="170" t="s">
        <v>14</v>
      </c>
      <c r="C151" s="129" t="s">
        <v>135</v>
      </c>
      <c r="D151" s="184">
        <v>0</v>
      </c>
      <c r="E151" s="185">
        <v>0</v>
      </c>
      <c r="F151" s="185">
        <v>0</v>
      </c>
      <c r="G151" s="185">
        <v>0</v>
      </c>
      <c r="H151" s="185">
        <v>0</v>
      </c>
      <c r="I151" s="185">
        <v>0</v>
      </c>
      <c r="J151" s="185">
        <v>0</v>
      </c>
      <c r="K151" s="185">
        <v>0</v>
      </c>
      <c r="L151" s="185">
        <v>0</v>
      </c>
      <c r="M151" s="185">
        <v>0</v>
      </c>
      <c r="N151" s="185">
        <v>0</v>
      </c>
      <c r="O151" s="185">
        <v>0</v>
      </c>
      <c r="P151" s="168">
        <v>0</v>
      </c>
      <c r="Q151" s="177">
        <v>0</v>
      </c>
      <c r="R151" s="177">
        <v>0</v>
      </c>
      <c r="S151" s="177">
        <v>0</v>
      </c>
      <c r="T151" s="177">
        <v>0</v>
      </c>
      <c r="U151" s="177">
        <v>0</v>
      </c>
      <c r="V151" s="177">
        <v>0</v>
      </c>
      <c r="W151" s="177">
        <v>0</v>
      </c>
      <c r="X151" s="177">
        <v>0</v>
      </c>
      <c r="Y151" s="177">
        <v>0</v>
      </c>
      <c r="Z151" s="188">
        <v>0</v>
      </c>
      <c r="AA151" s="188">
        <v>0</v>
      </c>
      <c r="AB151" s="188">
        <v>0</v>
      </c>
      <c r="AC151" s="168">
        <v>0</v>
      </c>
      <c r="AD151" s="178">
        <v>0</v>
      </c>
      <c r="AE151" s="178">
        <v>0</v>
      </c>
      <c r="AF151" s="178">
        <v>0</v>
      </c>
      <c r="AG151" s="178">
        <v>0</v>
      </c>
      <c r="AH151" s="178">
        <v>0</v>
      </c>
      <c r="AI151" s="178">
        <v>0</v>
      </c>
      <c r="AJ151" s="178">
        <v>0</v>
      </c>
      <c r="AK151" s="178">
        <v>0</v>
      </c>
      <c r="AL151" s="178">
        <v>0</v>
      </c>
      <c r="AM151" s="238">
        <v>0</v>
      </c>
      <c r="AN151" s="238">
        <v>0</v>
      </c>
      <c r="AO151" s="238">
        <v>0</v>
      </c>
      <c r="AP151" s="137">
        <v>0</v>
      </c>
      <c r="AQ151" s="98">
        <v>0</v>
      </c>
      <c r="AR151" s="98">
        <v>0</v>
      </c>
      <c r="AS151" s="98">
        <v>0</v>
      </c>
      <c r="AT151" s="98">
        <v>0</v>
      </c>
      <c r="AU151" s="98">
        <v>0</v>
      </c>
      <c r="AV151" s="98">
        <v>0</v>
      </c>
      <c r="AW151" s="98">
        <v>0</v>
      </c>
      <c r="AX151" s="98">
        <v>0</v>
      </c>
      <c r="AY151" s="98">
        <v>0</v>
      </c>
      <c r="AZ151" s="98">
        <v>0</v>
      </c>
      <c r="BA151" s="98">
        <v>0</v>
      </c>
      <c r="BB151" s="137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433">
        <f t="shared" si="60"/>
        <v>0</v>
      </c>
      <c r="BO151" s="98">
        <v>0</v>
      </c>
      <c r="BP151" s="98">
        <v>0</v>
      </c>
      <c r="BQ151" s="98">
        <v>0</v>
      </c>
      <c r="BR151" s="98">
        <v>0</v>
      </c>
      <c r="BS151" s="98">
        <v>0</v>
      </c>
      <c r="BT151" s="98">
        <v>0</v>
      </c>
      <c r="BU151" s="98">
        <v>0</v>
      </c>
      <c r="BV151" s="98">
        <v>0</v>
      </c>
      <c r="BW151" s="98">
        <v>0</v>
      </c>
      <c r="BX151" s="98">
        <v>0</v>
      </c>
      <c r="BY151" s="98">
        <v>0</v>
      </c>
      <c r="BZ151" s="98">
        <v>0</v>
      </c>
      <c r="CA151" s="472">
        <f t="shared" si="30"/>
        <v>0</v>
      </c>
      <c r="CB151" s="137">
        <v>0</v>
      </c>
      <c r="CC151" s="98">
        <v>0</v>
      </c>
      <c r="CD151" s="98">
        <v>0</v>
      </c>
      <c r="CE151" s="98">
        <v>0</v>
      </c>
      <c r="CF151" s="98">
        <v>0</v>
      </c>
      <c r="CG151" s="98">
        <v>0</v>
      </c>
      <c r="CH151" s="98">
        <v>0</v>
      </c>
      <c r="CI151" s="98">
        <v>0</v>
      </c>
      <c r="CJ151" s="98">
        <v>0</v>
      </c>
      <c r="CK151" s="98">
        <v>0</v>
      </c>
      <c r="CL151" s="98">
        <v>0</v>
      </c>
      <c r="CM151" s="241">
        <v>0</v>
      </c>
      <c r="CN151" s="433">
        <f t="shared" si="67"/>
        <v>0</v>
      </c>
      <c r="CO151" s="98">
        <v>0</v>
      </c>
      <c r="CP151" s="98">
        <v>0</v>
      </c>
      <c r="CQ151" s="98">
        <v>0</v>
      </c>
      <c r="CR151" s="98">
        <v>0</v>
      </c>
      <c r="CS151" s="98">
        <v>0</v>
      </c>
      <c r="CT151" s="98">
        <v>0</v>
      </c>
      <c r="CU151" s="98">
        <v>0</v>
      </c>
      <c r="CV151" s="98">
        <v>0</v>
      </c>
      <c r="CW151" s="98">
        <v>0</v>
      </c>
      <c r="CX151" s="98">
        <v>0</v>
      </c>
      <c r="CY151" s="98">
        <v>0</v>
      </c>
      <c r="CZ151" s="98">
        <v>0</v>
      </c>
      <c r="DA151" s="472">
        <f t="shared" si="66"/>
        <v>0</v>
      </c>
      <c r="DB151" s="137">
        <v>0</v>
      </c>
      <c r="DC151" s="98">
        <v>0</v>
      </c>
      <c r="DD151" s="98">
        <v>0</v>
      </c>
      <c r="DE151" s="568">
        <f t="shared" si="57"/>
        <v>0</v>
      </c>
      <c r="DF151" s="485">
        <f t="shared" si="58"/>
        <v>0</v>
      </c>
      <c r="DG151" s="474">
        <f t="shared" si="59"/>
        <v>0</v>
      </c>
      <c r="DH151" s="363"/>
      <c r="DN151" s="231"/>
      <c r="DO151" s="231"/>
      <c r="DP151" s="231"/>
      <c r="DQ151" s="231"/>
      <c r="DR151" s="231"/>
      <c r="DS151" s="231"/>
      <c r="DT151" s="231"/>
      <c r="DU151" s="231"/>
      <c r="DV151" s="231"/>
      <c r="DW151" s="231"/>
      <c r="DX151" s="231"/>
      <c r="DY151" s="231"/>
      <c r="DZ151" s="231"/>
      <c r="EA151" s="231"/>
      <c r="EB151" s="231"/>
      <c r="EC151" s="231"/>
      <c r="ED151" s="231"/>
      <c r="EE151" s="231"/>
    </row>
    <row r="152" spans="1:3413" ht="20.100000000000001" customHeight="1" x14ac:dyDescent="0.25">
      <c r="A152" s="536"/>
      <c r="B152" s="170" t="s">
        <v>15</v>
      </c>
      <c r="C152" s="171" t="s">
        <v>16</v>
      </c>
      <c r="D152" s="184">
        <v>0</v>
      </c>
      <c r="E152" s="185">
        <v>0</v>
      </c>
      <c r="F152" s="185">
        <v>1</v>
      </c>
      <c r="G152" s="185">
        <v>1</v>
      </c>
      <c r="H152" s="185">
        <v>2</v>
      </c>
      <c r="I152" s="185">
        <v>0</v>
      </c>
      <c r="J152" s="185">
        <v>0</v>
      </c>
      <c r="K152" s="185">
        <v>0</v>
      </c>
      <c r="L152" s="185">
        <v>0</v>
      </c>
      <c r="M152" s="185">
        <v>1</v>
      </c>
      <c r="N152" s="185">
        <v>0</v>
      </c>
      <c r="O152" s="185">
        <v>0</v>
      </c>
      <c r="P152" s="168">
        <v>5</v>
      </c>
      <c r="Q152" s="177">
        <v>0</v>
      </c>
      <c r="R152" s="177">
        <v>0</v>
      </c>
      <c r="S152" s="177">
        <v>0</v>
      </c>
      <c r="T152" s="177">
        <v>0</v>
      </c>
      <c r="U152" s="177">
        <v>0</v>
      </c>
      <c r="V152" s="177">
        <v>0</v>
      </c>
      <c r="W152" s="177">
        <v>0</v>
      </c>
      <c r="X152" s="177">
        <v>0</v>
      </c>
      <c r="Y152" s="177">
        <v>0</v>
      </c>
      <c r="Z152" s="188">
        <v>0</v>
      </c>
      <c r="AA152" s="188">
        <v>12</v>
      </c>
      <c r="AB152" s="188">
        <v>148</v>
      </c>
      <c r="AC152" s="168">
        <v>160</v>
      </c>
      <c r="AD152" s="178">
        <v>5</v>
      </c>
      <c r="AE152" s="178">
        <v>2</v>
      </c>
      <c r="AF152" s="178">
        <v>3</v>
      </c>
      <c r="AG152" s="178">
        <v>4</v>
      </c>
      <c r="AH152" s="178">
        <v>18</v>
      </c>
      <c r="AI152" s="178">
        <v>5</v>
      </c>
      <c r="AJ152" s="178">
        <v>24</v>
      </c>
      <c r="AK152" s="178">
        <v>58</v>
      </c>
      <c r="AL152" s="178">
        <v>21</v>
      </c>
      <c r="AM152" s="238">
        <v>5</v>
      </c>
      <c r="AN152" s="238">
        <v>1</v>
      </c>
      <c r="AO152" s="238">
        <v>0</v>
      </c>
      <c r="AP152" s="137">
        <v>0</v>
      </c>
      <c r="AQ152" s="98">
        <v>0</v>
      </c>
      <c r="AR152" s="98">
        <v>0</v>
      </c>
      <c r="AS152" s="98">
        <v>0</v>
      </c>
      <c r="AT152" s="98">
        <v>0</v>
      </c>
      <c r="AU152" s="98">
        <v>0</v>
      </c>
      <c r="AV152" s="98">
        <v>0</v>
      </c>
      <c r="AW152" s="98">
        <v>0</v>
      </c>
      <c r="AX152" s="98">
        <v>0</v>
      </c>
      <c r="AY152" s="98">
        <v>0</v>
      </c>
      <c r="AZ152" s="98">
        <v>0</v>
      </c>
      <c r="BA152" s="98">
        <v>0</v>
      </c>
      <c r="BB152" s="137">
        <v>1</v>
      </c>
      <c r="BC152" s="98">
        <v>4</v>
      </c>
      <c r="BD152" s="98">
        <v>2</v>
      </c>
      <c r="BE152" s="98">
        <v>1</v>
      </c>
      <c r="BF152" s="98">
        <v>0</v>
      </c>
      <c r="BG152" s="98">
        <v>1</v>
      </c>
      <c r="BH152" s="98">
        <v>1</v>
      </c>
      <c r="BI152" s="98">
        <v>0</v>
      </c>
      <c r="BJ152" s="98">
        <v>0</v>
      </c>
      <c r="BK152" s="98">
        <v>2</v>
      </c>
      <c r="BL152" s="98">
        <v>2</v>
      </c>
      <c r="BM152" s="98">
        <v>0</v>
      </c>
      <c r="BN152" s="433">
        <f t="shared" si="60"/>
        <v>14</v>
      </c>
      <c r="BO152" s="98">
        <v>0</v>
      </c>
      <c r="BP152" s="98">
        <v>0</v>
      </c>
      <c r="BQ152" s="98">
        <v>0</v>
      </c>
      <c r="BR152" s="98">
        <v>0</v>
      </c>
      <c r="BS152" s="98">
        <v>0</v>
      </c>
      <c r="BT152" s="98">
        <v>0</v>
      </c>
      <c r="BU152" s="98">
        <v>0</v>
      </c>
      <c r="BV152" s="98">
        <v>0</v>
      </c>
      <c r="BW152" s="98">
        <v>0</v>
      </c>
      <c r="BX152" s="98">
        <v>0</v>
      </c>
      <c r="BY152" s="98">
        <v>0</v>
      </c>
      <c r="BZ152" s="98">
        <v>0</v>
      </c>
      <c r="CA152" s="472">
        <f t="shared" si="30"/>
        <v>0</v>
      </c>
      <c r="CB152" s="137">
        <v>0</v>
      </c>
      <c r="CC152" s="98">
        <v>0</v>
      </c>
      <c r="CD152" s="98">
        <v>0</v>
      </c>
      <c r="CE152" s="98">
        <v>0</v>
      </c>
      <c r="CF152" s="98">
        <v>0</v>
      </c>
      <c r="CG152" s="98">
        <v>0</v>
      </c>
      <c r="CH152" s="98">
        <v>0</v>
      </c>
      <c r="CI152" s="98">
        <v>0</v>
      </c>
      <c r="CJ152" s="98">
        <v>0</v>
      </c>
      <c r="CK152" s="98">
        <v>2</v>
      </c>
      <c r="CL152" s="98">
        <v>0</v>
      </c>
      <c r="CM152" s="241">
        <v>0</v>
      </c>
      <c r="CN152" s="433">
        <f t="shared" si="67"/>
        <v>2</v>
      </c>
      <c r="CO152" s="98">
        <v>0</v>
      </c>
      <c r="CP152" s="98">
        <v>0</v>
      </c>
      <c r="CQ152" s="98">
        <v>0</v>
      </c>
      <c r="CR152" s="98">
        <v>0</v>
      </c>
      <c r="CS152" s="98">
        <v>0</v>
      </c>
      <c r="CT152" s="98">
        <v>0</v>
      </c>
      <c r="CU152" s="98">
        <v>0</v>
      </c>
      <c r="CV152" s="98">
        <v>0</v>
      </c>
      <c r="CW152" s="98">
        <v>0</v>
      </c>
      <c r="CX152" s="98">
        <v>0</v>
      </c>
      <c r="CY152" s="98">
        <v>0</v>
      </c>
      <c r="CZ152" s="98">
        <v>0</v>
      </c>
      <c r="DA152" s="472">
        <f t="shared" si="66"/>
        <v>0</v>
      </c>
      <c r="DB152" s="137">
        <v>0</v>
      </c>
      <c r="DC152" s="98">
        <v>1</v>
      </c>
      <c r="DD152" s="98">
        <v>0</v>
      </c>
      <c r="DE152" s="568">
        <f t="shared" si="57"/>
        <v>0</v>
      </c>
      <c r="DF152" s="485">
        <f t="shared" si="58"/>
        <v>0</v>
      </c>
      <c r="DG152" s="474">
        <f t="shared" si="59"/>
        <v>1</v>
      </c>
      <c r="DH152" s="363"/>
      <c r="DN152" s="231"/>
      <c r="DO152" s="231"/>
      <c r="DP152" s="231"/>
      <c r="DQ152" s="231"/>
      <c r="DR152" s="231"/>
      <c r="DS152" s="231"/>
      <c r="DT152" s="231"/>
      <c r="DU152" s="231"/>
      <c r="DV152" s="231"/>
      <c r="DW152" s="231"/>
      <c r="DX152" s="231"/>
      <c r="DY152" s="231"/>
      <c r="DZ152" s="231"/>
      <c r="EA152" s="231"/>
      <c r="EB152" s="231"/>
      <c r="EC152" s="231"/>
      <c r="ED152" s="231"/>
      <c r="EE152" s="231"/>
    </row>
    <row r="153" spans="1:3413" ht="20.100000000000001" customHeight="1" x14ac:dyDescent="0.25">
      <c r="A153" s="536"/>
      <c r="B153" s="170" t="s">
        <v>19</v>
      </c>
      <c r="C153" s="171" t="s">
        <v>20</v>
      </c>
      <c r="D153" s="184">
        <v>258</v>
      </c>
      <c r="E153" s="185">
        <v>208</v>
      </c>
      <c r="F153" s="185">
        <v>237</v>
      </c>
      <c r="G153" s="185">
        <v>235</v>
      </c>
      <c r="H153" s="185">
        <v>218</v>
      </c>
      <c r="I153" s="185">
        <v>224</v>
      </c>
      <c r="J153" s="185">
        <v>253</v>
      </c>
      <c r="K153" s="185">
        <v>234</v>
      </c>
      <c r="L153" s="185">
        <v>248</v>
      </c>
      <c r="M153" s="185">
        <v>231</v>
      </c>
      <c r="N153" s="185">
        <v>234</v>
      </c>
      <c r="O153" s="185">
        <v>260</v>
      </c>
      <c r="P153" s="168">
        <v>2840</v>
      </c>
      <c r="Q153" s="177">
        <v>214</v>
      </c>
      <c r="R153" s="177">
        <v>207</v>
      </c>
      <c r="S153" s="177">
        <v>263</v>
      </c>
      <c r="T153" s="177">
        <v>254</v>
      </c>
      <c r="U153" s="177">
        <v>246</v>
      </c>
      <c r="V153" s="177">
        <v>226</v>
      </c>
      <c r="W153" s="177">
        <v>238</v>
      </c>
      <c r="X153" s="177">
        <v>238</v>
      </c>
      <c r="Y153" s="177">
        <v>246</v>
      </c>
      <c r="Z153" s="188">
        <v>233</v>
      </c>
      <c r="AA153" s="188">
        <v>238</v>
      </c>
      <c r="AB153" s="188">
        <v>250</v>
      </c>
      <c r="AC153" s="168">
        <v>2853</v>
      </c>
      <c r="AD153" s="178">
        <v>227</v>
      </c>
      <c r="AE153" s="178">
        <v>235</v>
      </c>
      <c r="AF153" s="178">
        <v>237</v>
      </c>
      <c r="AG153" s="178">
        <v>249</v>
      </c>
      <c r="AH153" s="178">
        <v>264</v>
      </c>
      <c r="AI153" s="178">
        <v>254</v>
      </c>
      <c r="AJ153" s="178">
        <v>276</v>
      </c>
      <c r="AK153" s="178">
        <v>409</v>
      </c>
      <c r="AL153" s="178">
        <v>401</v>
      </c>
      <c r="AM153" s="238">
        <v>342</v>
      </c>
      <c r="AN153" s="238">
        <v>385</v>
      </c>
      <c r="AO153" s="238">
        <v>385</v>
      </c>
      <c r="AP153" s="137">
        <v>350</v>
      </c>
      <c r="AQ153" s="98">
        <v>368</v>
      </c>
      <c r="AR153" s="98">
        <v>416</v>
      </c>
      <c r="AS153" s="98">
        <v>364</v>
      </c>
      <c r="AT153" s="98">
        <v>437</v>
      </c>
      <c r="AU153" s="98">
        <v>380</v>
      </c>
      <c r="AV153" s="98">
        <v>409</v>
      </c>
      <c r="AW153" s="98">
        <v>418</v>
      </c>
      <c r="AX153" s="98">
        <v>391</v>
      </c>
      <c r="AY153" s="98">
        <v>462</v>
      </c>
      <c r="AZ153" s="98">
        <v>386</v>
      </c>
      <c r="BA153" s="98">
        <v>416</v>
      </c>
      <c r="BB153" s="137">
        <v>403</v>
      </c>
      <c r="BC153" s="98">
        <v>351</v>
      </c>
      <c r="BD153" s="98">
        <v>379</v>
      </c>
      <c r="BE153" s="98">
        <v>442</v>
      </c>
      <c r="BF153" s="98">
        <v>446</v>
      </c>
      <c r="BG153" s="98">
        <v>403</v>
      </c>
      <c r="BH153" s="98">
        <v>467</v>
      </c>
      <c r="BI153" s="98">
        <v>453</v>
      </c>
      <c r="BJ153" s="98">
        <v>442</v>
      </c>
      <c r="BK153" s="98">
        <v>476</v>
      </c>
      <c r="BL153" s="98">
        <v>448</v>
      </c>
      <c r="BM153" s="98">
        <v>453</v>
      </c>
      <c r="BN153" s="433">
        <f t="shared" si="60"/>
        <v>5163</v>
      </c>
      <c r="BO153" s="98">
        <v>433</v>
      </c>
      <c r="BP153" s="98">
        <v>437</v>
      </c>
      <c r="BQ153" s="98">
        <v>404</v>
      </c>
      <c r="BR153" s="98">
        <v>474</v>
      </c>
      <c r="BS153" s="98">
        <v>448</v>
      </c>
      <c r="BT153" s="98">
        <v>444</v>
      </c>
      <c r="BU153" s="98">
        <v>487</v>
      </c>
      <c r="BV153" s="98">
        <v>451</v>
      </c>
      <c r="BW153" s="98">
        <v>502</v>
      </c>
      <c r="BX153" s="98">
        <v>504</v>
      </c>
      <c r="BY153" s="98">
        <v>412</v>
      </c>
      <c r="BZ153" s="98">
        <v>495</v>
      </c>
      <c r="CA153" s="472">
        <f t="shared" si="30"/>
        <v>5491</v>
      </c>
      <c r="CB153" s="137">
        <v>412</v>
      </c>
      <c r="CC153" s="98">
        <v>367</v>
      </c>
      <c r="CD153" s="98">
        <v>461</v>
      </c>
      <c r="CE153" s="98">
        <v>480</v>
      </c>
      <c r="CF153" s="98">
        <v>421</v>
      </c>
      <c r="CG153" s="98">
        <v>415</v>
      </c>
      <c r="CH153" s="98">
        <v>483</v>
      </c>
      <c r="CI153" s="98">
        <v>419</v>
      </c>
      <c r="CJ153" s="98">
        <v>462</v>
      </c>
      <c r="CK153" s="98">
        <v>454</v>
      </c>
      <c r="CL153" s="98">
        <v>442</v>
      </c>
      <c r="CM153" s="241">
        <v>475</v>
      </c>
      <c r="CN153" s="433">
        <f t="shared" si="67"/>
        <v>5291</v>
      </c>
      <c r="CO153" s="98">
        <v>408</v>
      </c>
      <c r="CP153" s="98">
        <v>389</v>
      </c>
      <c r="CQ153" s="98">
        <v>481</v>
      </c>
      <c r="CR153" s="98">
        <v>458</v>
      </c>
      <c r="CS153" s="98">
        <v>435</v>
      </c>
      <c r="CT153" s="98">
        <v>479</v>
      </c>
      <c r="CU153" s="98">
        <v>469</v>
      </c>
      <c r="CV153" s="98">
        <v>490</v>
      </c>
      <c r="CW153" s="98">
        <v>471</v>
      </c>
      <c r="CX153" s="98">
        <v>496</v>
      </c>
      <c r="CY153" s="98">
        <v>466</v>
      </c>
      <c r="CZ153" s="98">
        <v>477</v>
      </c>
      <c r="DA153" s="472">
        <f t="shared" si="66"/>
        <v>5519</v>
      </c>
      <c r="DB153" s="137">
        <v>466</v>
      </c>
      <c r="DC153" s="98">
        <v>407</v>
      </c>
      <c r="DD153" s="98">
        <v>526</v>
      </c>
      <c r="DE153" s="568">
        <f t="shared" si="57"/>
        <v>1240</v>
      </c>
      <c r="DF153" s="485">
        <f t="shared" si="58"/>
        <v>1278</v>
      </c>
      <c r="DG153" s="474">
        <f t="shared" si="59"/>
        <v>1399</v>
      </c>
      <c r="DH153" s="363">
        <f t="shared" ref="DH153:DH157" si="68">((DG153/DF153)-1)*100</f>
        <v>9.4679186228481917</v>
      </c>
      <c r="DN153" s="231"/>
      <c r="DO153" s="231"/>
      <c r="DP153" s="231"/>
      <c r="DQ153" s="231"/>
      <c r="DR153" s="231"/>
      <c r="DS153" s="231"/>
      <c r="DT153" s="231"/>
      <c r="DU153" s="231"/>
      <c r="DV153" s="231"/>
      <c r="DW153" s="231"/>
      <c r="DX153" s="231"/>
      <c r="DY153" s="231"/>
      <c r="DZ153" s="231"/>
      <c r="EA153" s="231"/>
      <c r="EB153" s="231"/>
      <c r="EC153" s="231"/>
      <c r="ED153" s="231"/>
      <c r="EE153" s="231"/>
    </row>
    <row r="154" spans="1:3413" ht="20.100000000000001" customHeight="1" x14ac:dyDescent="0.25">
      <c r="A154" s="536"/>
      <c r="B154" s="110" t="s">
        <v>26</v>
      </c>
      <c r="C154" s="129" t="s">
        <v>124</v>
      </c>
      <c r="D154" s="184">
        <v>0</v>
      </c>
      <c r="E154" s="185">
        <v>0</v>
      </c>
      <c r="F154" s="185">
        <v>0</v>
      </c>
      <c r="G154" s="185">
        <v>0</v>
      </c>
      <c r="H154" s="185">
        <v>0</v>
      </c>
      <c r="I154" s="185">
        <v>0</v>
      </c>
      <c r="J154" s="185">
        <v>0</v>
      </c>
      <c r="K154" s="185">
        <v>0</v>
      </c>
      <c r="L154" s="185">
        <v>0</v>
      </c>
      <c r="M154" s="185">
        <v>0</v>
      </c>
      <c r="N154" s="185">
        <v>0</v>
      </c>
      <c r="O154" s="185">
        <v>0</v>
      </c>
      <c r="P154" s="168">
        <v>0</v>
      </c>
      <c r="Q154" s="177">
        <v>0</v>
      </c>
      <c r="R154" s="177">
        <v>0</v>
      </c>
      <c r="S154" s="177">
        <v>0</v>
      </c>
      <c r="T154" s="177">
        <v>0</v>
      </c>
      <c r="U154" s="177">
        <v>0</v>
      </c>
      <c r="V154" s="177">
        <v>0</v>
      </c>
      <c r="W154" s="177">
        <v>0</v>
      </c>
      <c r="X154" s="177">
        <v>0</v>
      </c>
      <c r="Y154" s="177">
        <v>0</v>
      </c>
      <c r="Z154" s="188">
        <v>0</v>
      </c>
      <c r="AA154" s="188">
        <v>0</v>
      </c>
      <c r="AB154" s="188">
        <v>0</v>
      </c>
      <c r="AC154" s="168">
        <v>0</v>
      </c>
      <c r="AD154" s="178">
        <v>0</v>
      </c>
      <c r="AE154" s="178">
        <v>0</v>
      </c>
      <c r="AF154" s="178">
        <v>0</v>
      </c>
      <c r="AG154" s="178">
        <v>0</v>
      </c>
      <c r="AH154" s="178">
        <v>0</v>
      </c>
      <c r="AI154" s="178">
        <v>0</v>
      </c>
      <c r="AJ154" s="178">
        <v>0</v>
      </c>
      <c r="AK154" s="178">
        <v>0</v>
      </c>
      <c r="AL154" s="178">
        <v>0</v>
      </c>
      <c r="AM154" s="178">
        <v>0</v>
      </c>
      <c r="AN154" s="178">
        <v>0</v>
      </c>
      <c r="AO154" s="178">
        <v>0</v>
      </c>
      <c r="AP154" s="137">
        <v>0</v>
      </c>
      <c r="AQ154" s="98">
        <v>0</v>
      </c>
      <c r="AR154" s="98">
        <v>0</v>
      </c>
      <c r="AS154" s="98">
        <v>0</v>
      </c>
      <c r="AT154" s="98">
        <v>0</v>
      </c>
      <c r="AU154" s="98">
        <v>0</v>
      </c>
      <c r="AV154" s="98">
        <v>0</v>
      </c>
      <c r="AW154" s="98">
        <v>0</v>
      </c>
      <c r="AX154" s="98">
        <v>0</v>
      </c>
      <c r="AY154" s="98">
        <v>0</v>
      </c>
      <c r="AZ154" s="98">
        <v>0</v>
      </c>
      <c r="BA154" s="98">
        <v>0</v>
      </c>
      <c r="BB154" s="137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433">
        <f t="shared" si="60"/>
        <v>0</v>
      </c>
      <c r="BO154" s="98">
        <v>0</v>
      </c>
      <c r="BP154" s="98">
        <v>0</v>
      </c>
      <c r="BQ154" s="98">
        <v>0</v>
      </c>
      <c r="BR154" s="98">
        <v>0</v>
      </c>
      <c r="BS154" s="98">
        <v>0</v>
      </c>
      <c r="BT154" s="98">
        <v>0</v>
      </c>
      <c r="BU154" s="98">
        <v>0</v>
      </c>
      <c r="BV154" s="98">
        <v>0</v>
      </c>
      <c r="BW154" s="98">
        <v>29</v>
      </c>
      <c r="BX154" s="98">
        <v>56</v>
      </c>
      <c r="BY154" s="98">
        <v>28</v>
      </c>
      <c r="BZ154" s="98">
        <v>23</v>
      </c>
      <c r="CA154" s="472">
        <f t="shared" si="30"/>
        <v>136</v>
      </c>
      <c r="CB154" s="137">
        <v>34</v>
      </c>
      <c r="CC154" s="98">
        <v>8</v>
      </c>
      <c r="CD154" s="98">
        <v>1</v>
      </c>
      <c r="CE154" s="98">
        <v>2</v>
      </c>
      <c r="CF154" s="98">
        <v>1</v>
      </c>
      <c r="CG154" s="98">
        <v>0</v>
      </c>
      <c r="CH154" s="98">
        <v>3</v>
      </c>
      <c r="CI154" s="98">
        <v>10</v>
      </c>
      <c r="CJ154" s="98">
        <v>4</v>
      </c>
      <c r="CK154" s="98">
        <v>7</v>
      </c>
      <c r="CL154" s="98">
        <v>8</v>
      </c>
      <c r="CM154" s="241">
        <v>23</v>
      </c>
      <c r="CN154" s="433">
        <f t="shared" si="67"/>
        <v>101</v>
      </c>
      <c r="CO154" s="98">
        <v>7</v>
      </c>
      <c r="CP154" s="98">
        <v>15</v>
      </c>
      <c r="CQ154" s="98">
        <v>26</v>
      </c>
      <c r="CR154" s="98">
        <v>18</v>
      </c>
      <c r="CS154" s="98">
        <v>22</v>
      </c>
      <c r="CT154" s="98">
        <v>20</v>
      </c>
      <c r="CU154" s="98">
        <v>25</v>
      </c>
      <c r="CV154" s="98">
        <v>34</v>
      </c>
      <c r="CW154" s="98">
        <v>29</v>
      </c>
      <c r="CX154" s="98">
        <v>25</v>
      </c>
      <c r="CY154" s="98">
        <v>38</v>
      </c>
      <c r="CZ154" s="98">
        <v>19</v>
      </c>
      <c r="DA154" s="472">
        <f t="shared" si="66"/>
        <v>278</v>
      </c>
      <c r="DB154" s="137">
        <v>13</v>
      </c>
      <c r="DC154" s="98">
        <v>13</v>
      </c>
      <c r="DD154" s="98">
        <v>13</v>
      </c>
      <c r="DE154" s="568">
        <f t="shared" si="57"/>
        <v>43</v>
      </c>
      <c r="DF154" s="485">
        <f t="shared" si="58"/>
        <v>48</v>
      </c>
      <c r="DG154" s="474">
        <f t="shared" si="59"/>
        <v>39</v>
      </c>
      <c r="DH154" s="363">
        <f t="shared" si="68"/>
        <v>-18.75</v>
      </c>
      <c r="DN154" s="231"/>
      <c r="DO154" s="231"/>
      <c r="DP154" s="231"/>
      <c r="DQ154" s="231"/>
      <c r="DR154" s="231"/>
      <c r="DS154" s="231"/>
      <c r="DT154" s="231"/>
      <c r="DU154" s="231"/>
      <c r="DV154" s="231"/>
      <c r="DW154" s="231"/>
      <c r="DX154" s="231"/>
      <c r="DY154" s="231"/>
      <c r="DZ154" s="231"/>
      <c r="EA154" s="231"/>
      <c r="EB154" s="231"/>
      <c r="EC154" s="231"/>
      <c r="ED154" s="231"/>
      <c r="EE154" s="231"/>
    </row>
    <row r="155" spans="1:3413" ht="20.100000000000001" customHeight="1" x14ac:dyDescent="0.25">
      <c r="A155" s="536"/>
      <c r="B155" s="110" t="s">
        <v>150</v>
      </c>
      <c r="C155" s="129" t="s">
        <v>154</v>
      </c>
      <c r="D155" s="184">
        <v>0</v>
      </c>
      <c r="E155" s="185">
        <v>0</v>
      </c>
      <c r="F155" s="185">
        <v>0</v>
      </c>
      <c r="G155" s="185">
        <v>0</v>
      </c>
      <c r="H155" s="185">
        <v>0</v>
      </c>
      <c r="I155" s="185">
        <v>0</v>
      </c>
      <c r="J155" s="185">
        <v>0</v>
      </c>
      <c r="K155" s="185">
        <v>0</v>
      </c>
      <c r="L155" s="185">
        <v>0</v>
      </c>
      <c r="M155" s="185">
        <v>0</v>
      </c>
      <c r="N155" s="185">
        <v>0</v>
      </c>
      <c r="O155" s="185">
        <v>0</v>
      </c>
      <c r="P155" s="168">
        <v>0</v>
      </c>
      <c r="Q155" s="177">
        <v>0</v>
      </c>
      <c r="R155" s="177">
        <v>0</v>
      </c>
      <c r="S155" s="177">
        <v>0</v>
      </c>
      <c r="T155" s="177">
        <v>0</v>
      </c>
      <c r="U155" s="177">
        <v>0</v>
      </c>
      <c r="V155" s="177">
        <v>0</v>
      </c>
      <c r="W155" s="177">
        <v>0</v>
      </c>
      <c r="X155" s="177">
        <v>0</v>
      </c>
      <c r="Y155" s="177">
        <v>0</v>
      </c>
      <c r="Z155" s="188">
        <v>0</v>
      </c>
      <c r="AA155" s="188">
        <v>0</v>
      </c>
      <c r="AB155" s="188">
        <v>0</v>
      </c>
      <c r="AC155" s="168">
        <v>0</v>
      </c>
      <c r="AD155" s="178">
        <v>0</v>
      </c>
      <c r="AE155" s="178">
        <v>0</v>
      </c>
      <c r="AF155" s="178">
        <v>0</v>
      </c>
      <c r="AG155" s="178">
        <v>0</v>
      </c>
      <c r="AH155" s="178">
        <v>0</v>
      </c>
      <c r="AI155" s="178">
        <v>0</v>
      </c>
      <c r="AJ155" s="178">
        <v>0</v>
      </c>
      <c r="AK155" s="178">
        <v>0</v>
      </c>
      <c r="AL155" s="178">
        <v>0</v>
      </c>
      <c r="AM155" s="178">
        <v>0</v>
      </c>
      <c r="AN155" s="178">
        <v>0</v>
      </c>
      <c r="AO155" s="178">
        <v>0</v>
      </c>
      <c r="AP155" s="137">
        <v>0</v>
      </c>
      <c r="AQ155" s="98">
        <v>0</v>
      </c>
      <c r="AR155" s="98">
        <v>0</v>
      </c>
      <c r="AS155" s="98">
        <v>0</v>
      </c>
      <c r="AT155" s="98">
        <v>0</v>
      </c>
      <c r="AU155" s="98">
        <v>0</v>
      </c>
      <c r="AV155" s="98">
        <v>0</v>
      </c>
      <c r="AW155" s="98">
        <v>0</v>
      </c>
      <c r="AX155" s="98">
        <v>0</v>
      </c>
      <c r="AY155" s="98">
        <v>0</v>
      </c>
      <c r="AZ155" s="98">
        <v>0</v>
      </c>
      <c r="BA155" s="98">
        <v>0</v>
      </c>
      <c r="BB155" s="137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433">
        <f t="shared" si="60"/>
        <v>0</v>
      </c>
      <c r="BO155" s="98">
        <v>0</v>
      </c>
      <c r="BP155" s="98">
        <v>0</v>
      </c>
      <c r="BQ155" s="98">
        <v>0</v>
      </c>
      <c r="BR155" s="98">
        <v>0</v>
      </c>
      <c r="BS155" s="98">
        <v>0</v>
      </c>
      <c r="BT155" s="98">
        <v>0</v>
      </c>
      <c r="BU155" s="98">
        <v>0</v>
      </c>
      <c r="BV155" s="98">
        <v>0</v>
      </c>
      <c r="BW155" s="98">
        <v>0</v>
      </c>
      <c r="BX155" s="98">
        <v>0</v>
      </c>
      <c r="BY155" s="98">
        <v>0</v>
      </c>
      <c r="BZ155" s="98">
        <v>305</v>
      </c>
      <c r="CA155" s="472">
        <f t="shared" si="30"/>
        <v>305</v>
      </c>
      <c r="CB155" s="137">
        <v>301</v>
      </c>
      <c r="CC155" s="98">
        <v>279</v>
      </c>
      <c r="CD155" s="98">
        <v>322</v>
      </c>
      <c r="CE155" s="98">
        <v>289</v>
      </c>
      <c r="CF155" s="98">
        <v>292</v>
      </c>
      <c r="CG155" s="98">
        <v>312</v>
      </c>
      <c r="CH155" s="98">
        <v>340</v>
      </c>
      <c r="CI155" s="98">
        <v>331</v>
      </c>
      <c r="CJ155" s="98">
        <v>333</v>
      </c>
      <c r="CK155" s="98">
        <v>347</v>
      </c>
      <c r="CL155" s="98">
        <v>302</v>
      </c>
      <c r="CM155" s="241">
        <v>338</v>
      </c>
      <c r="CN155" s="433">
        <f t="shared" si="67"/>
        <v>3786</v>
      </c>
      <c r="CO155" s="98">
        <v>281</v>
      </c>
      <c r="CP155" s="98">
        <v>264</v>
      </c>
      <c r="CQ155" s="98">
        <v>311</v>
      </c>
      <c r="CR155" s="98">
        <v>293</v>
      </c>
      <c r="CS155" s="98">
        <v>306</v>
      </c>
      <c r="CT155" s="98">
        <v>311</v>
      </c>
      <c r="CU155" s="98">
        <v>297</v>
      </c>
      <c r="CV155" s="98">
        <v>332</v>
      </c>
      <c r="CW155" s="98">
        <v>327</v>
      </c>
      <c r="CX155" s="98">
        <v>312</v>
      </c>
      <c r="CY155" s="98">
        <v>316</v>
      </c>
      <c r="CZ155" s="98">
        <v>325</v>
      </c>
      <c r="DA155" s="472">
        <f t="shared" si="66"/>
        <v>3675</v>
      </c>
      <c r="DB155" s="137">
        <v>307</v>
      </c>
      <c r="DC155" s="98">
        <v>270</v>
      </c>
      <c r="DD155" s="98">
        <v>364</v>
      </c>
      <c r="DE155" s="568">
        <f t="shared" si="57"/>
        <v>902</v>
      </c>
      <c r="DF155" s="485">
        <f t="shared" si="58"/>
        <v>856</v>
      </c>
      <c r="DG155" s="474">
        <f t="shared" si="59"/>
        <v>941</v>
      </c>
      <c r="DH155" s="363">
        <f t="shared" si="68"/>
        <v>9.9299065420560773</v>
      </c>
      <c r="DN155" s="231"/>
      <c r="DO155" s="231"/>
      <c r="DP155" s="231"/>
      <c r="DQ155" s="231"/>
      <c r="DR155" s="231"/>
      <c r="DS155" s="231"/>
      <c r="DT155" s="231"/>
      <c r="DU155" s="231"/>
      <c r="DV155" s="231"/>
      <c r="DW155" s="231"/>
      <c r="DX155" s="231"/>
      <c r="DY155" s="231"/>
      <c r="DZ155" s="231"/>
      <c r="EA155" s="231"/>
      <c r="EB155" s="231"/>
      <c r="EC155" s="231"/>
      <c r="ED155" s="231"/>
      <c r="EE155" s="231"/>
    </row>
    <row r="156" spans="1:3413" ht="20.100000000000001" customHeight="1" x14ac:dyDescent="0.25">
      <c r="A156" s="536"/>
      <c r="B156" s="110" t="s">
        <v>148</v>
      </c>
      <c r="C156" s="129" t="s">
        <v>153</v>
      </c>
      <c r="D156" s="184">
        <v>0</v>
      </c>
      <c r="E156" s="185">
        <v>0</v>
      </c>
      <c r="F156" s="185">
        <v>0</v>
      </c>
      <c r="G156" s="185">
        <v>0</v>
      </c>
      <c r="H156" s="185">
        <v>0</v>
      </c>
      <c r="I156" s="185">
        <v>0</v>
      </c>
      <c r="J156" s="185">
        <v>0</v>
      </c>
      <c r="K156" s="185">
        <v>0</v>
      </c>
      <c r="L156" s="185">
        <v>0</v>
      </c>
      <c r="M156" s="185">
        <v>0</v>
      </c>
      <c r="N156" s="185">
        <v>0</v>
      </c>
      <c r="O156" s="185">
        <v>0</v>
      </c>
      <c r="P156" s="168">
        <v>0</v>
      </c>
      <c r="Q156" s="177">
        <v>0</v>
      </c>
      <c r="R156" s="177">
        <v>0</v>
      </c>
      <c r="S156" s="177">
        <v>0</v>
      </c>
      <c r="T156" s="177">
        <v>0</v>
      </c>
      <c r="U156" s="177">
        <v>0</v>
      </c>
      <c r="V156" s="177">
        <v>0</v>
      </c>
      <c r="W156" s="177">
        <v>0</v>
      </c>
      <c r="X156" s="177">
        <v>0</v>
      </c>
      <c r="Y156" s="177">
        <v>0</v>
      </c>
      <c r="Z156" s="188">
        <v>0</v>
      </c>
      <c r="AA156" s="188">
        <v>0</v>
      </c>
      <c r="AB156" s="188">
        <v>0</v>
      </c>
      <c r="AC156" s="168">
        <v>0</v>
      </c>
      <c r="AD156" s="178">
        <v>0</v>
      </c>
      <c r="AE156" s="178">
        <v>0</v>
      </c>
      <c r="AF156" s="178">
        <v>0</v>
      </c>
      <c r="AG156" s="178">
        <v>0</v>
      </c>
      <c r="AH156" s="178">
        <v>0</v>
      </c>
      <c r="AI156" s="178">
        <v>0</v>
      </c>
      <c r="AJ156" s="178">
        <v>0</v>
      </c>
      <c r="AK156" s="178">
        <v>0</v>
      </c>
      <c r="AL156" s="178">
        <v>0</v>
      </c>
      <c r="AM156" s="178">
        <v>0</v>
      </c>
      <c r="AN156" s="178">
        <v>0</v>
      </c>
      <c r="AO156" s="178">
        <v>0</v>
      </c>
      <c r="AP156" s="137">
        <v>0</v>
      </c>
      <c r="AQ156" s="98">
        <v>0</v>
      </c>
      <c r="AR156" s="98">
        <v>0</v>
      </c>
      <c r="AS156" s="98">
        <v>0</v>
      </c>
      <c r="AT156" s="98">
        <v>0</v>
      </c>
      <c r="AU156" s="98">
        <v>0</v>
      </c>
      <c r="AV156" s="98">
        <v>0</v>
      </c>
      <c r="AW156" s="98">
        <v>0</v>
      </c>
      <c r="AX156" s="98">
        <v>0</v>
      </c>
      <c r="AY156" s="98">
        <v>0</v>
      </c>
      <c r="AZ156" s="98">
        <v>0</v>
      </c>
      <c r="BA156" s="98">
        <v>0</v>
      </c>
      <c r="BB156" s="137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433">
        <f t="shared" si="60"/>
        <v>0</v>
      </c>
      <c r="BO156" s="98">
        <v>0</v>
      </c>
      <c r="BP156" s="98">
        <v>0</v>
      </c>
      <c r="BQ156" s="98">
        <v>0</v>
      </c>
      <c r="BR156" s="98">
        <v>0</v>
      </c>
      <c r="BS156" s="98">
        <v>0</v>
      </c>
      <c r="BT156" s="98">
        <v>0</v>
      </c>
      <c r="BU156" s="98">
        <v>0</v>
      </c>
      <c r="BV156" s="98">
        <v>0</v>
      </c>
      <c r="BW156" s="98">
        <v>0</v>
      </c>
      <c r="BX156" s="98">
        <v>0</v>
      </c>
      <c r="BY156" s="98">
        <v>0</v>
      </c>
      <c r="BZ156" s="98">
        <v>66</v>
      </c>
      <c r="CA156" s="472">
        <f t="shared" si="30"/>
        <v>66</v>
      </c>
      <c r="CB156" s="137">
        <v>59</v>
      </c>
      <c r="CC156" s="98">
        <v>57</v>
      </c>
      <c r="CD156" s="98">
        <v>73</v>
      </c>
      <c r="CE156" s="98">
        <v>65</v>
      </c>
      <c r="CF156" s="98">
        <v>66</v>
      </c>
      <c r="CG156" s="98">
        <v>84</v>
      </c>
      <c r="CH156" s="98">
        <v>82</v>
      </c>
      <c r="CI156" s="98">
        <v>64</v>
      </c>
      <c r="CJ156" s="98">
        <v>69</v>
      </c>
      <c r="CK156" s="98">
        <v>65</v>
      </c>
      <c r="CL156" s="98">
        <v>52</v>
      </c>
      <c r="CM156" s="241">
        <v>58</v>
      </c>
      <c r="CN156" s="433">
        <f t="shared" si="67"/>
        <v>794</v>
      </c>
      <c r="CO156" s="98">
        <v>75</v>
      </c>
      <c r="CP156" s="98">
        <v>70</v>
      </c>
      <c r="CQ156" s="98">
        <v>67</v>
      </c>
      <c r="CR156" s="98">
        <v>56</v>
      </c>
      <c r="CS156" s="98">
        <v>56</v>
      </c>
      <c r="CT156" s="98">
        <v>61</v>
      </c>
      <c r="CU156" s="98">
        <v>58</v>
      </c>
      <c r="CV156" s="98">
        <v>63</v>
      </c>
      <c r="CW156" s="98">
        <v>51</v>
      </c>
      <c r="CX156" s="98">
        <v>52</v>
      </c>
      <c r="CY156" s="98">
        <v>53</v>
      </c>
      <c r="CZ156" s="98">
        <v>67</v>
      </c>
      <c r="DA156" s="472">
        <f t="shared" si="66"/>
        <v>729</v>
      </c>
      <c r="DB156" s="137">
        <v>52</v>
      </c>
      <c r="DC156" s="98">
        <v>49</v>
      </c>
      <c r="DD156" s="98">
        <v>62</v>
      </c>
      <c r="DE156" s="568">
        <f t="shared" si="57"/>
        <v>189</v>
      </c>
      <c r="DF156" s="485">
        <f t="shared" si="58"/>
        <v>212</v>
      </c>
      <c r="DG156" s="474">
        <f t="shared" si="59"/>
        <v>163</v>
      </c>
      <c r="DH156" s="363">
        <f t="shared" si="68"/>
        <v>-23.113207547169811</v>
      </c>
      <c r="DN156" s="231"/>
      <c r="DO156" s="231"/>
      <c r="DP156" s="231"/>
      <c r="DQ156" s="231"/>
      <c r="DR156" s="231"/>
      <c r="DS156" s="231"/>
      <c r="DT156" s="231"/>
      <c r="DU156" s="231"/>
      <c r="DV156" s="231"/>
      <c r="DW156" s="231"/>
      <c r="DX156" s="231"/>
      <c r="DY156" s="231"/>
      <c r="DZ156" s="231"/>
      <c r="EA156" s="231"/>
      <c r="EB156" s="231"/>
      <c r="EC156" s="231"/>
      <c r="ED156" s="231"/>
      <c r="EE156" s="231"/>
    </row>
    <row r="157" spans="1:3413" ht="20.100000000000001" customHeight="1" x14ac:dyDescent="0.25">
      <c r="A157" s="536"/>
      <c r="B157" s="110" t="s">
        <v>151</v>
      </c>
      <c r="C157" s="129" t="s">
        <v>155</v>
      </c>
      <c r="D157" s="184">
        <v>0</v>
      </c>
      <c r="E157" s="185">
        <v>0</v>
      </c>
      <c r="F157" s="185">
        <v>0</v>
      </c>
      <c r="G157" s="185">
        <v>0</v>
      </c>
      <c r="H157" s="185">
        <v>0</v>
      </c>
      <c r="I157" s="185">
        <v>0</v>
      </c>
      <c r="J157" s="185">
        <v>0</v>
      </c>
      <c r="K157" s="185">
        <v>0</v>
      </c>
      <c r="L157" s="185">
        <v>0</v>
      </c>
      <c r="M157" s="185">
        <v>0</v>
      </c>
      <c r="N157" s="185">
        <v>0</v>
      </c>
      <c r="O157" s="185">
        <v>0</v>
      </c>
      <c r="P157" s="168">
        <v>0</v>
      </c>
      <c r="Q157" s="177">
        <v>0</v>
      </c>
      <c r="R157" s="177">
        <v>0</v>
      </c>
      <c r="S157" s="177">
        <v>0</v>
      </c>
      <c r="T157" s="177">
        <v>0</v>
      </c>
      <c r="U157" s="177">
        <v>0</v>
      </c>
      <c r="V157" s="177">
        <v>0</v>
      </c>
      <c r="W157" s="177">
        <v>0</v>
      </c>
      <c r="X157" s="177">
        <v>0</v>
      </c>
      <c r="Y157" s="177">
        <v>0</v>
      </c>
      <c r="Z157" s="188">
        <v>0</v>
      </c>
      <c r="AA157" s="188">
        <v>0</v>
      </c>
      <c r="AB157" s="188">
        <v>0</v>
      </c>
      <c r="AC157" s="168">
        <v>0</v>
      </c>
      <c r="AD157" s="178">
        <v>0</v>
      </c>
      <c r="AE157" s="178">
        <v>0</v>
      </c>
      <c r="AF157" s="178">
        <v>0</v>
      </c>
      <c r="AG157" s="178">
        <v>0</v>
      </c>
      <c r="AH157" s="178">
        <v>0</v>
      </c>
      <c r="AI157" s="178">
        <v>0</v>
      </c>
      <c r="AJ157" s="178">
        <v>0</v>
      </c>
      <c r="AK157" s="178">
        <v>0</v>
      </c>
      <c r="AL157" s="178">
        <v>0</v>
      </c>
      <c r="AM157" s="178">
        <v>0</v>
      </c>
      <c r="AN157" s="178">
        <v>0</v>
      </c>
      <c r="AO157" s="178">
        <v>0</v>
      </c>
      <c r="AP157" s="137">
        <v>0</v>
      </c>
      <c r="AQ157" s="98">
        <v>0</v>
      </c>
      <c r="AR157" s="98">
        <v>0</v>
      </c>
      <c r="AS157" s="98">
        <v>0</v>
      </c>
      <c r="AT157" s="98">
        <v>0</v>
      </c>
      <c r="AU157" s="98">
        <v>0</v>
      </c>
      <c r="AV157" s="98">
        <v>0</v>
      </c>
      <c r="AW157" s="98">
        <v>0</v>
      </c>
      <c r="AX157" s="98">
        <v>0</v>
      </c>
      <c r="AY157" s="98">
        <v>0</v>
      </c>
      <c r="AZ157" s="98">
        <v>0</v>
      </c>
      <c r="BA157" s="98">
        <v>0</v>
      </c>
      <c r="BB157" s="137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433">
        <f t="shared" si="60"/>
        <v>0</v>
      </c>
      <c r="BO157" s="98">
        <v>0</v>
      </c>
      <c r="BP157" s="98">
        <v>0</v>
      </c>
      <c r="BQ157" s="98">
        <v>0</v>
      </c>
      <c r="BR157" s="98">
        <v>0</v>
      </c>
      <c r="BS157" s="98">
        <v>0</v>
      </c>
      <c r="BT157" s="98">
        <v>0</v>
      </c>
      <c r="BU157" s="98">
        <v>0</v>
      </c>
      <c r="BV157" s="98">
        <v>0</v>
      </c>
      <c r="BW157" s="98">
        <v>0</v>
      </c>
      <c r="BX157" s="98">
        <v>0</v>
      </c>
      <c r="BY157" s="98">
        <v>0</v>
      </c>
      <c r="BZ157" s="98">
        <v>50</v>
      </c>
      <c r="CA157" s="472">
        <f t="shared" si="30"/>
        <v>50</v>
      </c>
      <c r="CB157" s="137">
        <v>45</v>
      </c>
      <c r="CC157" s="98">
        <v>33</v>
      </c>
      <c r="CD157" s="98">
        <v>25</v>
      </c>
      <c r="CE157" s="98">
        <v>30</v>
      </c>
      <c r="CF157" s="98">
        <v>27</v>
      </c>
      <c r="CG157" s="98">
        <v>25</v>
      </c>
      <c r="CH157" s="98">
        <v>25</v>
      </c>
      <c r="CI157" s="98">
        <v>28</v>
      </c>
      <c r="CJ157" s="98">
        <v>25</v>
      </c>
      <c r="CK157" s="98">
        <v>27</v>
      </c>
      <c r="CL157" s="98">
        <v>25</v>
      </c>
      <c r="CM157" s="241">
        <v>17</v>
      </c>
      <c r="CN157" s="433">
        <f t="shared" si="67"/>
        <v>332</v>
      </c>
      <c r="CO157" s="98">
        <v>24</v>
      </c>
      <c r="CP157" s="98">
        <v>32</v>
      </c>
      <c r="CQ157" s="98">
        <v>25</v>
      </c>
      <c r="CR157" s="98">
        <v>27</v>
      </c>
      <c r="CS157" s="98">
        <v>23</v>
      </c>
      <c r="CT157" s="98">
        <v>11</v>
      </c>
      <c r="CU157" s="98">
        <v>13</v>
      </c>
      <c r="CV157" s="98">
        <v>13</v>
      </c>
      <c r="CW157" s="98">
        <v>10</v>
      </c>
      <c r="CX157" s="98">
        <v>14</v>
      </c>
      <c r="CY157" s="98">
        <v>6</v>
      </c>
      <c r="CZ157" s="98">
        <v>6</v>
      </c>
      <c r="DA157" s="472">
        <f t="shared" si="66"/>
        <v>204</v>
      </c>
      <c r="DB157" s="137">
        <v>9</v>
      </c>
      <c r="DC157" s="98">
        <v>7</v>
      </c>
      <c r="DD157" s="98">
        <v>13</v>
      </c>
      <c r="DE157" s="568">
        <f t="shared" si="57"/>
        <v>103</v>
      </c>
      <c r="DF157" s="485">
        <f t="shared" si="58"/>
        <v>81</v>
      </c>
      <c r="DG157" s="474">
        <f t="shared" si="59"/>
        <v>29</v>
      </c>
      <c r="DH157" s="363">
        <f t="shared" si="68"/>
        <v>-64.197530864197532</v>
      </c>
      <c r="DN157" s="231"/>
      <c r="DO157" s="231"/>
      <c r="DP157" s="231"/>
      <c r="DQ157" s="231"/>
      <c r="DR157" s="231"/>
      <c r="DS157" s="231"/>
      <c r="DT157" s="231"/>
      <c r="DU157" s="231"/>
      <c r="DV157" s="231"/>
      <c r="DW157" s="231"/>
      <c r="DX157" s="231"/>
      <c r="DY157" s="231"/>
      <c r="DZ157" s="231"/>
      <c r="EA157" s="231"/>
      <c r="EB157" s="231"/>
      <c r="EC157" s="231"/>
      <c r="ED157" s="231"/>
      <c r="EE157" s="231"/>
    </row>
    <row r="158" spans="1:3413" ht="20.100000000000001" customHeight="1" x14ac:dyDescent="0.25">
      <c r="A158" s="536"/>
      <c r="B158" s="110" t="s">
        <v>123</v>
      </c>
      <c r="C158" s="129" t="s">
        <v>125</v>
      </c>
      <c r="D158" s="184">
        <v>0</v>
      </c>
      <c r="E158" s="185">
        <v>0</v>
      </c>
      <c r="F158" s="185">
        <v>0</v>
      </c>
      <c r="G158" s="185">
        <v>0</v>
      </c>
      <c r="H158" s="185">
        <v>0</v>
      </c>
      <c r="I158" s="185">
        <v>0</v>
      </c>
      <c r="J158" s="185">
        <v>0</v>
      </c>
      <c r="K158" s="185">
        <v>0</v>
      </c>
      <c r="L158" s="185">
        <v>0</v>
      </c>
      <c r="M158" s="185">
        <v>0</v>
      </c>
      <c r="N158" s="185">
        <v>0</v>
      </c>
      <c r="O158" s="185">
        <v>0</v>
      </c>
      <c r="P158" s="168">
        <v>0</v>
      </c>
      <c r="Q158" s="177">
        <v>0</v>
      </c>
      <c r="R158" s="177">
        <v>0</v>
      </c>
      <c r="S158" s="177">
        <v>0</v>
      </c>
      <c r="T158" s="177">
        <v>0</v>
      </c>
      <c r="U158" s="177">
        <v>0</v>
      </c>
      <c r="V158" s="177">
        <v>0</v>
      </c>
      <c r="W158" s="177">
        <v>0</v>
      </c>
      <c r="X158" s="177">
        <v>0</v>
      </c>
      <c r="Y158" s="177">
        <v>0</v>
      </c>
      <c r="Z158" s="188">
        <v>0</v>
      </c>
      <c r="AA158" s="188">
        <v>0</v>
      </c>
      <c r="AB158" s="188">
        <v>0</v>
      </c>
      <c r="AC158" s="168">
        <v>0</v>
      </c>
      <c r="AD158" s="178">
        <v>0</v>
      </c>
      <c r="AE158" s="178">
        <v>0</v>
      </c>
      <c r="AF158" s="178">
        <v>0</v>
      </c>
      <c r="AG158" s="178">
        <v>0</v>
      </c>
      <c r="AH158" s="178">
        <v>0</v>
      </c>
      <c r="AI158" s="178">
        <v>0</v>
      </c>
      <c r="AJ158" s="178">
        <v>0</v>
      </c>
      <c r="AK158" s="178">
        <v>0</v>
      </c>
      <c r="AL158" s="178">
        <v>0</v>
      </c>
      <c r="AM158" s="178">
        <v>0</v>
      </c>
      <c r="AN158" s="178">
        <v>0</v>
      </c>
      <c r="AO158" s="178">
        <v>0</v>
      </c>
      <c r="AP158" s="137">
        <v>0</v>
      </c>
      <c r="AQ158" s="98">
        <v>0</v>
      </c>
      <c r="AR158" s="98">
        <v>0</v>
      </c>
      <c r="AS158" s="98">
        <v>0</v>
      </c>
      <c r="AT158" s="98">
        <v>0</v>
      </c>
      <c r="AU158" s="98">
        <v>0</v>
      </c>
      <c r="AV158" s="98">
        <v>0</v>
      </c>
      <c r="AW158" s="98">
        <v>0</v>
      </c>
      <c r="AX158" s="98">
        <v>0</v>
      </c>
      <c r="AY158" s="98">
        <v>0</v>
      </c>
      <c r="AZ158" s="98">
        <v>0</v>
      </c>
      <c r="BA158" s="98">
        <v>0</v>
      </c>
      <c r="BB158" s="137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433">
        <f t="shared" si="60"/>
        <v>0</v>
      </c>
      <c r="BO158" s="98">
        <v>0</v>
      </c>
      <c r="BP158" s="98">
        <v>0</v>
      </c>
      <c r="BQ158" s="98">
        <v>0</v>
      </c>
      <c r="BR158" s="98">
        <v>0</v>
      </c>
      <c r="BS158" s="98">
        <v>0</v>
      </c>
      <c r="BT158" s="98">
        <v>0</v>
      </c>
      <c r="BU158" s="98">
        <v>0</v>
      </c>
      <c r="BV158" s="98">
        <v>0</v>
      </c>
      <c r="BW158" s="98">
        <v>2</v>
      </c>
      <c r="BX158" s="98">
        <v>1</v>
      </c>
      <c r="BY158" s="98">
        <v>1</v>
      </c>
      <c r="BZ158" s="98">
        <v>2</v>
      </c>
      <c r="CA158" s="472">
        <f t="shared" si="30"/>
        <v>6</v>
      </c>
      <c r="CB158" s="137">
        <v>1</v>
      </c>
      <c r="CC158" s="98">
        <v>1</v>
      </c>
      <c r="CD158" s="98">
        <v>1</v>
      </c>
      <c r="CE158" s="98">
        <v>1</v>
      </c>
      <c r="CF158" s="98">
        <v>1</v>
      </c>
      <c r="CG158" s="98">
        <v>1</v>
      </c>
      <c r="CH158" s="98">
        <v>1</v>
      </c>
      <c r="CI158" s="98">
        <v>1</v>
      </c>
      <c r="CJ158" s="98">
        <v>2</v>
      </c>
      <c r="CK158" s="98">
        <v>1</v>
      </c>
      <c r="CL158" s="98">
        <v>1</v>
      </c>
      <c r="CM158" s="241">
        <v>1</v>
      </c>
      <c r="CN158" s="433">
        <f t="shared" si="67"/>
        <v>13</v>
      </c>
      <c r="CO158" s="98">
        <v>1</v>
      </c>
      <c r="CP158" s="98">
        <v>1</v>
      </c>
      <c r="CQ158" s="98">
        <v>1</v>
      </c>
      <c r="CR158" s="98">
        <v>1</v>
      </c>
      <c r="CS158" s="98">
        <v>1</v>
      </c>
      <c r="CT158" s="98">
        <v>1</v>
      </c>
      <c r="CU158" s="98">
        <v>1</v>
      </c>
      <c r="CV158" s="98">
        <v>1</v>
      </c>
      <c r="CW158" s="98">
        <v>2</v>
      </c>
      <c r="CX158" s="98">
        <v>1</v>
      </c>
      <c r="CY158" s="98">
        <v>1</v>
      </c>
      <c r="CZ158" s="98">
        <v>1</v>
      </c>
      <c r="DA158" s="472">
        <f t="shared" si="66"/>
        <v>13</v>
      </c>
      <c r="DB158" s="137">
        <v>1</v>
      </c>
      <c r="DC158" s="98">
        <v>1</v>
      </c>
      <c r="DD158" s="98">
        <v>1</v>
      </c>
      <c r="DE158" s="568">
        <f t="shared" si="57"/>
        <v>3</v>
      </c>
      <c r="DF158" s="485">
        <f t="shared" si="58"/>
        <v>3</v>
      </c>
      <c r="DG158" s="474">
        <f t="shared" si="59"/>
        <v>3</v>
      </c>
      <c r="DH158" s="363">
        <f t="shared" ref="DH158" si="69">((DG158/DF158)-1)*100</f>
        <v>0</v>
      </c>
      <c r="DN158" s="231"/>
      <c r="DO158" s="231"/>
      <c r="DP158" s="231"/>
      <c r="DQ158" s="231"/>
      <c r="DR158" s="231"/>
      <c r="DS158" s="231"/>
      <c r="DT158" s="231"/>
      <c r="DU158" s="231"/>
      <c r="DV158" s="231"/>
      <c r="DW158" s="231"/>
      <c r="DX158" s="231"/>
      <c r="DY158" s="231"/>
      <c r="DZ158" s="231"/>
      <c r="EA158" s="231"/>
      <c r="EB158" s="231"/>
      <c r="EC158" s="231"/>
      <c r="ED158" s="231"/>
      <c r="EE158" s="231"/>
    </row>
    <row r="159" spans="1:3413" ht="20.100000000000001" customHeight="1" x14ac:dyDescent="0.25">
      <c r="A159" s="536"/>
      <c r="B159" s="110" t="s">
        <v>179</v>
      </c>
      <c r="C159" s="129" t="s">
        <v>215</v>
      </c>
      <c r="D159" s="184">
        <v>0</v>
      </c>
      <c r="E159" s="185">
        <v>0</v>
      </c>
      <c r="F159" s="185">
        <v>0</v>
      </c>
      <c r="G159" s="185">
        <v>0</v>
      </c>
      <c r="H159" s="185">
        <v>0</v>
      </c>
      <c r="I159" s="185">
        <v>0</v>
      </c>
      <c r="J159" s="185">
        <v>0</v>
      </c>
      <c r="K159" s="185">
        <v>0</v>
      </c>
      <c r="L159" s="185">
        <v>0</v>
      </c>
      <c r="M159" s="185">
        <v>0</v>
      </c>
      <c r="N159" s="185">
        <v>0</v>
      </c>
      <c r="O159" s="185">
        <v>0</v>
      </c>
      <c r="P159" s="168">
        <v>0</v>
      </c>
      <c r="Q159" s="177">
        <v>0</v>
      </c>
      <c r="R159" s="177">
        <v>0</v>
      </c>
      <c r="S159" s="177">
        <v>0</v>
      </c>
      <c r="T159" s="177">
        <v>0</v>
      </c>
      <c r="U159" s="177">
        <v>0</v>
      </c>
      <c r="V159" s="177">
        <v>0</v>
      </c>
      <c r="W159" s="177">
        <v>0</v>
      </c>
      <c r="X159" s="177">
        <v>0</v>
      </c>
      <c r="Y159" s="177">
        <v>0</v>
      </c>
      <c r="Z159" s="188">
        <v>0</v>
      </c>
      <c r="AA159" s="188">
        <v>0</v>
      </c>
      <c r="AB159" s="188">
        <v>0</v>
      </c>
      <c r="AC159" s="168">
        <v>0</v>
      </c>
      <c r="AD159" s="178">
        <v>0</v>
      </c>
      <c r="AE159" s="178">
        <v>0</v>
      </c>
      <c r="AF159" s="178">
        <v>0</v>
      </c>
      <c r="AG159" s="178">
        <v>0</v>
      </c>
      <c r="AH159" s="178">
        <v>0</v>
      </c>
      <c r="AI159" s="178">
        <v>0</v>
      </c>
      <c r="AJ159" s="178">
        <v>0</v>
      </c>
      <c r="AK159" s="178">
        <v>0</v>
      </c>
      <c r="AL159" s="178">
        <v>0</v>
      </c>
      <c r="AM159" s="178">
        <v>0</v>
      </c>
      <c r="AN159" s="178">
        <v>0</v>
      </c>
      <c r="AO159" s="178">
        <v>0</v>
      </c>
      <c r="AP159" s="137">
        <v>0</v>
      </c>
      <c r="AQ159" s="98">
        <v>0</v>
      </c>
      <c r="AR159" s="98">
        <v>0</v>
      </c>
      <c r="AS159" s="98">
        <v>0</v>
      </c>
      <c r="AT159" s="98">
        <v>0</v>
      </c>
      <c r="AU159" s="98">
        <v>0</v>
      </c>
      <c r="AV159" s="98">
        <v>0</v>
      </c>
      <c r="AW159" s="98">
        <v>0</v>
      </c>
      <c r="AX159" s="98">
        <v>0</v>
      </c>
      <c r="AY159" s="98">
        <v>0</v>
      </c>
      <c r="AZ159" s="98">
        <v>0</v>
      </c>
      <c r="BA159" s="98">
        <v>0</v>
      </c>
      <c r="BB159" s="137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433">
        <f t="shared" si="60"/>
        <v>0</v>
      </c>
      <c r="BO159" s="98">
        <v>0</v>
      </c>
      <c r="BP159" s="98">
        <v>0</v>
      </c>
      <c r="BQ159" s="98">
        <v>0</v>
      </c>
      <c r="BR159" s="98">
        <v>0</v>
      </c>
      <c r="BS159" s="98">
        <v>0</v>
      </c>
      <c r="BT159" s="98">
        <v>0</v>
      </c>
      <c r="BU159" s="98">
        <v>0</v>
      </c>
      <c r="BV159" s="98">
        <v>0</v>
      </c>
      <c r="BW159" s="98">
        <v>0</v>
      </c>
      <c r="BX159" s="98">
        <v>0</v>
      </c>
      <c r="BY159" s="98">
        <v>0</v>
      </c>
      <c r="BZ159" s="98">
        <v>0</v>
      </c>
      <c r="CA159" s="472">
        <f t="shared" si="30"/>
        <v>0</v>
      </c>
      <c r="CB159" s="137">
        <v>0</v>
      </c>
      <c r="CC159" s="98">
        <v>0</v>
      </c>
      <c r="CD159" s="98">
        <v>1</v>
      </c>
      <c r="CE159" s="98">
        <v>0</v>
      </c>
      <c r="CF159" s="98">
        <v>0</v>
      </c>
      <c r="CG159" s="98">
        <v>0</v>
      </c>
      <c r="CH159" s="98">
        <v>0</v>
      </c>
      <c r="CI159" s="98">
        <v>0</v>
      </c>
      <c r="CJ159" s="98">
        <v>0</v>
      </c>
      <c r="CK159" s="98">
        <v>0</v>
      </c>
      <c r="CL159" s="98">
        <v>0</v>
      </c>
      <c r="CM159" s="241">
        <v>0</v>
      </c>
      <c r="CN159" s="433">
        <f t="shared" si="67"/>
        <v>1</v>
      </c>
      <c r="CO159" s="98">
        <v>0</v>
      </c>
      <c r="CP159" s="98">
        <v>0</v>
      </c>
      <c r="CQ159" s="98">
        <v>0</v>
      </c>
      <c r="CR159" s="98">
        <v>0</v>
      </c>
      <c r="CS159" s="98">
        <v>0</v>
      </c>
      <c r="CT159" s="98">
        <v>1</v>
      </c>
      <c r="CU159" s="98">
        <v>12</v>
      </c>
      <c r="CV159" s="98">
        <v>10</v>
      </c>
      <c r="CW159" s="98">
        <v>11</v>
      </c>
      <c r="CX159" s="98">
        <v>9</v>
      </c>
      <c r="CY159" s="98">
        <v>5</v>
      </c>
      <c r="CZ159" s="98">
        <v>22</v>
      </c>
      <c r="DA159" s="472">
        <f t="shared" si="66"/>
        <v>70</v>
      </c>
      <c r="DB159" s="137">
        <v>4</v>
      </c>
      <c r="DC159" s="98">
        <v>1</v>
      </c>
      <c r="DD159" s="98">
        <v>2</v>
      </c>
      <c r="DE159" s="568">
        <f t="shared" si="57"/>
        <v>1</v>
      </c>
      <c r="DF159" s="485">
        <f t="shared" si="58"/>
        <v>0</v>
      </c>
      <c r="DG159" s="474">
        <f t="shared" si="59"/>
        <v>7</v>
      </c>
      <c r="DH159" s="363"/>
      <c r="DN159" s="231"/>
      <c r="DO159" s="231"/>
      <c r="DP159" s="231"/>
      <c r="DQ159" s="231"/>
      <c r="DR159" s="231"/>
      <c r="DS159" s="231"/>
      <c r="DT159" s="231"/>
      <c r="DU159" s="231"/>
      <c r="DV159" s="231"/>
      <c r="DW159" s="231"/>
      <c r="DX159" s="231"/>
      <c r="DY159" s="231"/>
      <c r="DZ159" s="231"/>
      <c r="EA159" s="231"/>
      <c r="EB159" s="231"/>
      <c r="EC159" s="231"/>
      <c r="ED159" s="231"/>
      <c r="EE159" s="231"/>
    </row>
    <row r="160" spans="1:3413" ht="20.100000000000001" customHeight="1" x14ac:dyDescent="0.25">
      <c r="A160" s="536"/>
      <c r="B160" s="170" t="s">
        <v>17</v>
      </c>
      <c r="C160" s="171" t="s">
        <v>18</v>
      </c>
      <c r="D160" s="184">
        <v>187</v>
      </c>
      <c r="E160" s="185">
        <v>163</v>
      </c>
      <c r="F160" s="185">
        <v>219</v>
      </c>
      <c r="G160" s="185">
        <v>209</v>
      </c>
      <c r="H160" s="185">
        <v>206</v>
      </c>
      <c r="I160" s="185">
        <v>216</v>
      </c>
      <c r="J160" s="185">
        <v>232</v>
      </c>
      <c r="K160" s="185">
        <v>191</v>
      </c>
      <c r="L160" s="185">
        <v>235</v>
      </c>
      <c r="M160" s="185">
        <v>233</v>
      </c>
      <c r="N160" s="185">
        <v>210</v>
      </c>
      <c r="O160" s="185">
        <v>211</v>
      </c>
      <c r="P160" s="168">
        <v>2512</v>
      </c>
      <c r="Q160" s="177">
        <v>197</v>
      </c>
      <c r="R160" s="177">
        <v>190</v>
      </c>
      <c r="S160" s="177">
        <v>238</v>
      </c>
      <c r="T160" s="177">
        <v>200</v>
      </c>
      <c r="U160" s="177">
        <v>215</v>
      </c>
      <c r="V160" s="177">
        <v>205</v>
      </c>
      <c r="W160" s="177">
        <v>226</v>
      </c>
      <c r="X160" s="177">
        <v>220</v>
      </c>
      <c r="Y160" s="177">
        <v>240</v>
      </c>
      <c r="Z160" s="188">
        <v>219</v>
      </c>
      <c r="AA160" s="188">
        <v>224</v>
      </c>
      <c r="AB160" s="188">
        <v>245</v>
      </c>
      <c r="AC160" s="168">
        <v>2619</v>
      </c>
      <c r="AD160" s="178">
        <v>230</v>
      </c>
      <c r="AE160" s="178">
        <v>191</v>
      </c>
      <c r="AF160" s="178">
        <v>212</v>
      </c>
      <c r="AG160" s="178">
        <v>209</v>
      </c>
      <c r="AH160" s="178">
        <v>242</v>
      </c>
      <c r="AI160" s="178">
        <v>226</v>
      </c>
      <c r="AJ160" s="178">
        <v>225</v>
      </c>
      <c r="AK160" s="178">
        <v>325</v>
      </c>
      <c r="AL160" s="178">
        <v>312</v>
      </c>
      <c r="AM160" s="178">
        <v>294</v>
      </c>
      <c r="AN160" s="178">
        <v>288</v>
      </c>
      <c r="AO160" s="178">
        <v>298</v>
      </c>
      <c r="AP160" s="137">
        <v>291</v>
      </c>
      <c r="AQ160" s="98">
        <v>281</v>
      </c>
      <c r="AR160" s="98">
        <v>351</v>
      </c>
      <c r="AS160" s="98">
        <v>292</v>
      </c>
      <c r="AT160" s="98">
        <v>350</v>
      </c>
      <c r="AU160" s="98">
        <v>296</v>
      </c>
      <c r="AV160" s="98">
        <v>335</v>
      </c>
      <c r="AW160" s="98">
        <v>357</v>
      </c>
      <c r="AX160" s="98">
        <v>320</v>
      </c>
      <c r="AY160" s="98">
        <v>355</v>
      </c>
      <c r="AZ160" s="98">
        <v>341</v>
      </c>
      <c r="BA160" s="98">
        <v>304</v>
      </c>
      <c r="BB160" s="137">
        <v>364</v>
      </c>
      <c r="BC160" s="98">
        <v>320</v>
      </c>
      <c r="BD160" s="98">
        <v>379</v>
      </c>
      <c r="BE160" s="98">
        <v>386</v>
      </c>
      <c r="BF160" s="98">
        <v>359</v>
      </c>
      <c r="BG160" s="98">
        <v>359</v>
      </c>
      <c r="BH160" s="98">
        <v>401</v>
      </c>
      <c r="BI160" s="98">
        <v>387</v>
      </c>
      <c r="BJ160" s="98">
        <v>418</v>
      </c>
      <c r="BK160" s="98">
        <v>436</v>
      </c>
      <c r="BL160" s="98">
        <v>396</v>
      </c>
      <c r="BM160" s="98">
        <v>365</v>
      </c>
      <c r="BN160" s="433">
        <f t="shared" si="60"/>
        <v>4570</v>
      </c>
      <c r="BO160" s="98">
        <v>403</v>
      </c>
      <c r="BP160" s="98">
        <v>341</v>
      </c>
      <c r="BQ160" s="98">
        <v>364</v>
      </c>
      <c r="BR160" s="98">
        <v>359</v>
      </c>
      <c r="BS160" s="98">
        <v>385</v>
      </c>
      <c r="BT160" s="98">
        <v>346</v>
      </c>
      <c r="BU160" s="98">
        <v>415</v>
      </c>
      <c r="BV160" s="98">
        <v>435</v>
      </c>
      <c r="BW160" s="98">
        <v>417</v>
      </c>
      <c r="BX160" s="98">
        <v>411</v>
      </c>
      <c r="BY160" s="98">
        <v>372</v>
      </c>
      <c r="BZ160" s="98">
        <v>394</v>
      </c>
      <c r="CA160" s="472">
        <f t="shared" si="30"/>
        <v>4642</v>
      </c>
      <c r="CB160" s="137">
        <v>349</v>
      </c>
      <c r="CC160" s="98">
        <v>314</v>
      </c>
      <c r="CD160" s="98">
        <v>382</v>
      </c>
      <c r="CE160" s="98">
        <v>350</v>
      </c>
      <c r="CF160" s="98">
        <v>386</v>
      </c>
      <c r="CG160" s="98">
        <v>393</v>
      </c>
      <c r="CH160" s="98">
        <v>404</v>
      </c>
      <c r="CI160" s="98">
        <v>362</v>
      </c>
      <c r="CJ160" s="98">
        <v>406</v>
      </c>
      <c r="CK160" s="98">
        <v>419</v>
      </c>
      <c r="CL160" s="98">
        <v>359</v>
      </c>
      <c r="CM160" s="241">
        <v>404</v>
      </c>
      <c r="CN160" s="433">
        <f t="shared" si="67"/>
        <v>4528</v>
      </c>
      <c r="CO160" s="98">
        <v>347</v>
      </c>
      <c r="CP160" s="98">
        <v>355</v>
      </c>
      <c r="CQ160" s="98">
        <v>386</v>
      </c>
      <c r="CR160" s="98">
        <v>376</v>
      </c>
      <c r="CS160" s="98">
        <v>382</v>
      </c>
      <c r="CT160" s="98">
        <v>395</v>
      </c>
      <c r="CU160" s="98">
        <v>374</v>
      </c>
      <c r="CV160" s="98">
        <v>438</v>
      </c>
      <c r="CW160" s="98">
        <v>438</v>
      </c>
      <c r="CX160" s="98">
        <v>389</v>
      </c>
      <c r="CY160" s="98">
        <v>419</v>
      </c>
      <c r="CZ160" s="98">
        <v>422</v>
      </c>
      <c r="DA160" s="472">
        <f t="shared" si="66"/>
        <v>4721</v>
      </c>
      <c r="DB160" s="137">
        <v>367</v>
      </c>
      <c r="DC160" s="98">
        <v>355</v>
      </c>
      <c r="DD160" s="98">
        <v>468</v>
      </c>
      <c r="DE160" s="568">
        <f t="shared" si="57"/>
        <v>1045</v>
      </c>
      <c r="DF160" s="485">
        <f t="shared" si="58"/>
        <v>1088</v>
      </c>
      <c r="DG160" s="474">
        <f t="shared" si="59"/>
        <v>1190</v>
      </c>
      <c r="DH160" s="363">
        <f>((DG160/DF160)-1)*100</f>
        <v>9.375</v>
      </c>
      <c r="DN160" s="231"/>
      <c r="DO160" s="231"/>
      <c r="DP160" s="231"/>
      <c r="DQ160" s="231"/>
      <c r="DR160" s="231"/>
      <c r="DS160" s="231"/>
      <c r="DT160" s="231"/>
      <c r="DU160" s="231"/>
      <c r="DV160" s="231"/>
      <c r="DW160" s="231"/>
      <c r="DX160" s="231"/>
      <c r="DY160" s="231"/>
      <c r="DZ160" s="231"/>
      <c r="EA160" s="231"/>
      <c r="EB160" s="231"/>
      <c r="EC160" s="231"/>
      <c r="ED160" s="231"/>
      <c r="EE160" s="231"/>
    </row>
    <row r="161" spans="1:135" ht="20.100000000000001" customHeight="1" x14ac:dyDescent="0.25">
      <c r="A161" s="536"/>
      <c r="B161" s="110" t="s">
        <v>164</v>
      </c>
      <c r="C161" s="129" t="s">
        <v>165</v>
      </c>
      <c r="D161" s="184">
        <v>0</v>
      </c>
      <c r="E161" s="185">
        <v>0</v>
      </c>
      <c r="F161" s="185">
        <v>0</v>
      </c>
      <c r="G161" s="185">
        <v>0</v>
      </c>
      <c r="H161" s="185">
        <v>0</v>
      </c>
      <c r="I161" s="185">
        <v>0</v>
      </c>
      <c r="J161" s="185">
        <v>0</v>
      </c>
      <c r="K161" s="185">
        <v>0</v>
      </c>
      <c r="L161" s="185">
        <v>0</v>
      </c>
      <c r="M161" s="185">
        <v>0</v>
      </c>
      <c r="N161" s="185">
        <v>0</v>
      </c>
      <c r="O161" s="185">
        <v>0</v>
      </c>
      <c r="P161" s="168">
        <v>0</v>
      </c>
      <c r="Q161" s="177">
        <v>0</v>
      </c>
      <c r="R161" s="177">
        <v>0</v>
      </c>
      <c r="S161" s="177">
        <v>0</v>
      </c>
      <c r="T161" s="177">
        <v>0</v>
      </c>
      <c r="U161" s="177">
        <v>0</v>
      </c>
      <c r="V161" s="177">
        <v>0</v>
      </c>
      <c r="W161" s="177">
        <v>0</v>
      </c>
      <c r="X161" s="177">
        <v>0</v>
      </c>
      <c r="Y161" s="177">
        <v>0</v>
      </c>
      <c r="Z161" s="188">
        <v>0</v>
      </c>
      <c r="AA161" s="188">
        <v>0</v>
      </c>
      <c r="AB161" s="188">
        <v>0</v>
      </c>
      <c r="AC161" s="168">
        <v>0</v>
      </c>
      <c r="AD161" s="178">
        <v>0</v>
      </c>
      <c r="AE161" s="178">
        <v>0</v>
      </c>
      <c r="AF161" s="178">
        <v>0</v>
      </c>
      <c r="AG161" s="178">
        <v>0</v>
      </c>
      <c r="AH161" s="178">
        <v>0</v>
      </c>
      <c r="AI161" s="178">
        <v>0</v>
      </c>
      <c r="AJ161" s="178">
        <v>0</v>
      </c>
      <c r="AK161" s="178">
        <v>0</v>
      </c>
      <c r="AL161" s="178">
        <v>0</v>
      </c>
      <c r="AM161" s="178">
        <v>0</v>
      </c>
      <c r="AN161" s="178">
        <v>0</v>
      </c>
      <c r="AO161" s="178">
        <v>0</v>
      </c>
      <c r="AP161" s="137">
        <v>0</v>
      </c>
      <c r="AQ161" s="98">
        <v>0</v>
      </c>
      <c r="AR161" s="98">
        <v>0</v>
      </c>
      <c r="AS161" s="98">
        <v>0</v>
      </c>
      <c r="AT161" s="98">
        <v>0</v>
      </c>
      <c r="AU161" s="98">
        <v>0</v>
      </c>
      <c r="AV161" s="98">
        <v>0</v>
      </c>
      <c r="AW161" s="98">
        <v>0</v>
      </c>
      <c r="AX161" s="98">
        <v>0</v>
      </c>
      <c r="AY161" s="98">
        <v>0</v>
      </c>
      <c r="AZ161" s="98">
        <v>0</v>
      </c>
      <c r="BA161" s="98">
        <v>0</v>
      </c>
      <c r="BB161" s="137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433">
        <v>0</v>
      </c>
      <c r="BO161" s="98">
        <v>0</v>
      </c>
      <c r="BP161" s="98">
        <v>0</v>
      </c>
      <c r="BQ161" s="98">
        <v>0</v>
      </c>
      <c r="BR161" s="98">
        <v>0</v>
      </c>
      <c r="BS161" s="98">
        <v>0</v>
      </c>
      <c r="BT161" s="98">
        <v>0</v>
      </c>
      <c r="BU161" s="98">
        <v>0</v>
      </c>
      <c r="BV161" s="98">
        <v>0</v>
      </c>
      <c r="BW161" s="98">
        <v>0</v>
      </c>
      <c r="BX161" s="98">
        <v>0</v>
      </c>
      <c r="BY161" s="98">
        <v>0</v>
      </c>
      <c r="BZ161" s="98">
        <v>0</v>
      </c>
      <c r="CA161" s="472">
        <f t="shared" si="30"/>
        <v>0</v>
      </c>
      <c r="CB161" s="137">
        <v>1</v>
      </c>
      <c r="CC161" s="98">
        <v>3</v>
      </c>
      <c r="CD161" s="98">
        <v>2</v>
      </c>
      <c r="CE161" s="98">
        <v>2</v>
      </c>
      <c r="CF161" s="98">
        <v>1</v>
      </c>
      <c r="CG161" s="98">
        <v>3</v>
      </c>
      <c r="CH161" s="98">
        <v>2</v>
      </c>
      <c r="CI161" s="98">
        <v>3</v>
      </c>
      <c r="CJ161" s="98">
        <v>2</v>
      </c>
      <c r="CK161" s="98">
        <v>0</v>
      </c>
      <c r="CL161" s="98">
        <v>4</v>
      </c>
      <c r="CM161" s="241">
        <v>2</v>
      </c>
      <c r="CN161" s="433">
        <f t="shared" si="67"/>
        <v>25</v>
      </c>
      <c r="CO161" s="98">
        <v>2</v>
      </c>
      <c r="CP161" s="98">
        <v>2</v>
      </c>
      <c r="CQ161" s="98">
        <v>2</v>
      </c>
      <c r="CR161" s="98">
        <v>2</v>
      </c>
      <c r="CS161" s="98">
        <v>2</v>
      </c>
      <c r="CT161" s="98">
        <v>2</v>
      </c>
      <c r="CU161" s="98">
        <v>2</v>
      </c>
      <c r="CV161" s="98">
        <v>2</v>
      </c>
      <c r="CW161" s="98">
        <v>4</v>
      </c>
      <c r="CX161" s="98">
        <v>2</v>
      </c>
      <c r="CY161" s="98">
        <v>1</v>
      </c>
      <c r="CZ161" s="98">
        <v>0</v>
      </c>
      <c r="DA161" s="472">
        <f t="shared" si="66"/>
        <v>23</v>
      </c>
      <c r="DB161" s="137">
        <v>1</v>
      </c>
      <c r="DC161" s="98">
        <v>0</v>
      </c>
      <c r="DD161" s="98">
        <v>0</v>
      </c>
      <c r="DE161" s="568">
        <f t="shared" si="57"/>
        <v>6</v>
      </c>
      <c r="DF161" s="485">
        <f t="shared" si="58"/>
        <v>6</v>
      </c>
      <c r="DG161" s="474">
        <f t="shared" si="59"/>
        <v>1</v>
      </c>
      <c r="DH161" s="363">
        <f>((DG161/DF161)-1)*100</f>
        <v>-83.333333333333343</v>
      </c>
      <c r="DN161" s="231"/>
      <c r="DO161" s="231"/>
      <c r="DP161" s="231"/>
      <c r="DQ161" s="231"/>
      <c r="DR161" s="231"/>
      <c r="DS161" s="231"/>
      <c r="DT161" s="231"/>
      <c r="DU161" s="231"/>
      <c r="DV161" s="231"/>
      <c r="DW161" s="231"/>
      <c r="DX161" s="231"/>
      <c r="DY161" s="231"/>
      <c r="DZ161" s="231"/>
      <c r="EA161" s="231"/>
      <c r="EB161" s="231"/>
      <c r="EC161" s="231"/>
      <c r="ED161" s="231"/>
      <c r="EE161" s="231"/>
    </row>
    <row r="162" spans="1:135" ht="20.100000000000001" customHeight="1" x14ac:dyDescent="0.25">
      <c r="A162" s="536"/>
      <c r="B162" s="110" t="s">
        <v>28</v>
      </c>
      <c r="C162" s="129" t="s">
        <v>29</v>
      </c>
      <c r="D162" s="184">
        <v>0</v>
      </c>
      <c r="E162" s="185">
        <v>6</v>
      </c>
      <c r="F162" s="185">
        <v>0</v>
      </c>
      <c r="G162" s="185">
        <v>2</v>
      </c>
      <c r="H162" s="185">
        <v>1</v>
      </c>
      <c r="I162" s="185">
        <v>0</v>
      </c>
      <c r="J162" s="185">
        <v>0</v>
      </c>
      <c r="K162" s="185">
        <v>0</v>
      </c>
      <c r="L162" s="185">
        <v>0</v>
      </c>
      <c r="M162" s="185">
        <v>0</v>
      </c>
      <c r="N162" s="185">
        <v>0</v>
      </c>
      <c r="O162" s="189">
        <v>0</v>
      </c>
      <c r="P162" s="168">
        <v>9</v>
      </c>
      <c r="Q162" s="177">
        <v>0</v>
      </c>
      <c r="R162" s="177">
        <v>0</v>
      </c>
      <c r="S162" s="177">
        <v>0</v>
      </c>
      <c r="T162" s="177">
        <v>0</v>
      </c>
      <c r="U162" s="177">
        <v>2</v>
      </c>
      <c r="V162" s="177">
        <v>4</v>
      </c>
      <c r="W162" s="177">
        <v>0</v>
      </c>
      <c r="X162" s="177">
        <v>0</v>
      </c>
      <c r="Y162" s="177">
        <v>0</v>
      </c>
      <c r="Z162" s="188">
        <v>0</v>
      </c>
      <c r="AA162" s="188">
        <v>0</v>
      </c>
      <c r="AB162" s="188">
        <v>2</v>
      </c>
      <c r="AC162" s="168">
        <v>8</v>
      </c>
      <c r="AD162" s="178">
        <v>2</v>
      </c>
      <c r="AE162" s="178">
        <v>0</v>
      </c>
      <c r="AF162" s="178">
        <v>0</v>
      </c>
      <c r="AG162" s="178">
        <v>0</v>
      </c>
      <c r="AH162" s="178">
        <v>0</v>
      </c>
      <c r="AI162" s="178">
        <v>0</v>
      </c>
      <c r="AJ162" s="178">
        <v>0</v>
      </c>
      <c r="AK162" s="178">
        <v>0</v>
      </c>
      <c r="AL162" s="178">
        <v>0</v>
      </c>
      <c r="AM162" s="178">
        <v>0</v>
      </c>
      <c r="AN162" s="178">
        <v>0</v>
      </c>
      <c r="AO162" s="178">
        <v>0</v>
      </c>
      <c r="AP162" s="137">
        <v>0</v>
      </c>
      <c r="AQ162" s="98">
        <v>0</v>
      </c>
      <c r="AR162" s="98">
        <v>0</v>
      </c>
      <c r="AS162" s="98">
        <v>0</v>
      </c>
      <c r="AT162" s="98">
        <v>0</v>
      </c>
      <c r="AU162" s="98">
        <v>0</v>
      </c>
      <c r="AV162" s="98">
        <v>0</v>
      </c>
      <c r="AW162" s="98">
        <v>0</v>
      </c>
      <c r="AX162" s="98">
        <v>0</v>
      </c>
      <c r="AY162" s="98">
        <v>0</v>
      </c>
      <c r="AZ162" s="98">
        <v>0</v>
      </c>
      <c r="BA162" s="98">
        <v>0</v>
      </c>
      <c r="BB162" s="137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433">
        <f t="shared" ref="BN162:BN177" si="70">SUM(BB162:BM162)</f>
        <v>0</v>
      </c>
      <c r="BO162" s="98">
        <v>0</v>
      </c>
      <c r="BP162" s="98">
        <v>0</v>
      </c>
      <c r="BQ162" s="98">
        <v>0</v>
      </c>
      <c r="BR162" s="98">
        <v>1</v>
      </c>
      <c r="BS162" s="98">
        <v>0</v>
      </c>
      <c r="BT162" s="98">
        <v>0</v>
      </c>
      <c r="BU162" s="98">
        <v>1</v>
      </c>
      <c r="BV162" s="98">
        <v>7</v>
      </c>
      <c r="BW162" s="98">
        <v>2</v>
      </c>
      <c r="BX162" s="98">
        <v>0</v>
      </c>
      <c r="BY162" s="98">
        <v>3</v>
      </c>
      <c r="BZ162" s="98">
        <v>0</v>
      </c>
      <c r="CA162" s="472">
        <f t="shared" si="30"/>
        <v>14</v>
      </c>
      <c r="CB162" s="137">
        <v>0</v>
      </c>
      <c r="CC162" s="98">
        <v>0</v>
      </c>
      <c r="CD162" s="98">
        <v>0</v>
      </c>
      <c r="CE162" s="98">
        <v>0</v>
      </c>
      <c r="CF162" s="98">
        <v>0</v>
      </c>
      <c r="CG162" s="98">
        <v>2</v>
      </c>
      <c r="CH162" s="98">
        <v>5</v>
      </c>
      <c r="CI162" s="98">
        <v>7</v>
      </c>
      <c r="CJ162" s="98">
        <v>8</v>
      </c>
      <c r="CK162" s="98">
        <v>11</v>
      </c>
      <c r="CL162" s="98">
        <v>10</v>
      </c>
      <c r="CM162" s="241">
        <v>8</v>
      </c>
      <c r="CN162" s="433">
        <f t="shared" si="67"/>
        <v>51</v>
      </c>
      <c r="CO162" s="98">
        <v>9</v>
      </c>
      <c r="CP162" s="98">
        <v>10</v>
      </c>
      <c r="CQ162" s="98">
        <v>4</v>
      </c>
      <c r="CR162" s="98">
        <v>3</v>
      </c>
      <c r="CS162" s="98">
        <v>6</v>
      </c>
      <c r="CT162" s="98">
        <v>4</v>
      </c>
      <c r="CU162" s="98">
        <v>1</v>
      </c>
      <c r="CV162" s="98">
        <v>6</v>
      </c>
      <c r="CW162" s="98">
        <v>3</v>
      </c>
      <c r="CX162" s="98">
        <v>3</v>
      </c>
      <c r="CY162" s="98">
        <v>2</v>
      </c>
      <c r="CZ162" s="98">
        <v>1</v>
      </c>
      <c r="DA162" s="472">
        <f t="shared" si="66"/>
        <v>52</v>
      </c>
      <c r="DB162" s="137">
        <v>1</v>
      </c>
      <c r="DC162" s="98">
        <v>0</v>
      </c>
      <c r="DD162" s="98">
        <v>0</v>
      </c>
      <c r="DE162" s="568">
        <f t="shared" si="57"/>
        <v>0</v>
      </c>
      <c r="DF162" s="485">
        <f t="shared" si="58"/>
        <v>23</v>
      </c>
      <c r="DG162" s="474">
        <f t="shared" si="59"/>
        <v>1</v>
      </c>
      <c r="DH162" s="363">
        <f>((DG162/DF162)-1)*100</f>
        <v>-95.652173913043484</v>
      </c>
      <c r="DN162" s="231"/>
      <c r="DO162" s="231"/>
      <c r="DP162" s="231"/>
      <c r="DQ162" s="231"/>
      <c r="DR162" s="231"/>
      <c r="DS162" s="231"/>
      <c r="DT162" s="231"/>
      <c r="DU162" s="231"/>
      <c r="DV162" s="231"/>
      <c r="DW162" s="231"/>
      <c r="DX162" s="231"/>
      <c r="DY162" s="231"/>
      <c r="DZ162" s="231"/>
      <c r="EA162" s="231"/>
      <c r="EB162" s="231"/>
      <c r="EC162" s="231"/>
      <c r="ED162" s="231"/>
      <c r="EE162" s="231"/>
    </row>
    <row r="163" spans="1:135" ht="20.100000000000001" customHeight="1" x14ac:dyDescent="0.25">
      <c r="A163" s="536"/>
      <c r="B163" s="110" t="s">
        <v>30</v>
      </c>
      <c r="C163" s="129" t="s">
        <v>31</v>
      </c>
      <c r="D163" s="184">
        <v>0</v>
      </c>
      <c r="E163" s="185">
        <v>1</v>
      </c>
      <c r="F163" s="185">
        <v>0</v>
      </c>
      <c r="G163" s="185">
        <v>0</v>
      </c>
      <c r="H163" s="185">
        <v>0</v>
      </c>
      <c r="I163" s="185">
        <v>0</v>
      </c>
      <c r="J163" s="185">
        <v>0</v>
      </c>
      <c r="K163" s="185">
        <v>0</v>
      </c>
      <c r="L163" s="185">
        <v>0</v>
      </c>
      <c r="M163" s="185">
        <v>0</v>
      </c>
      <c r="N163" s="185">
        <v>0</v>
      </c>
      <c r="O163" s="189">
        <v>0</v>
      </c>
      <c r="P163" s="168">
        <v>1</v>
      </c>
      <c r="Q163" s="177">
        <v>0</v>
      </c>
      <c r="R163" s="177">
        <v>0</v>
      </c>
      <c r="S163" s="177">
        <v>0</v>
      </c>
      <c r="T163" s="177">
        <v>0</v>
      </c>
      <c r="U163" s="177">
        <v>2</v>
      </c>
      <c r="V163" s="177">
        <v>0</v>
      </c>
      <c r="W163" s="177">
        <v>0</v>
      </c>
      <c r="X163" s="177">
        <v>0</v>
      </c>
      <c r="Y163" s="177">
        <v>0</v>
      </c>
      <c r="Z163" s="188">
        <v>0</v>
      </c>
      <c r="AA163" s="188">
        <v>0</v>
      </c>
      <c r="AB163" s="188">
        <v>0</v>
      </c>
      <c r="AC163" s="168">
        <v>2</v>
      </c>
      <c r="AD163" s="178">
        <v>0</v>
      </c>
      <c r="AE163" s="178">
        <v>0</v>
      </c>
      <c r="AF163" s="178">
        <v>0</v>
      </c>
      <c r="AG163" s="178">
        <v>0</v>
      </c>
      <c r="AH163" s="178">
        <v>0</v>
      </c>
      <c r="AI163" s="178">
        <v>0</v>
      </c>
      <c r="AJ163" s="178">
        <v>0</v>
      </c>
      <c r="AK163" s="178">
        <v>0</v>
      </c>
      <c r="AL163" s="178">
        <v>0</v>
      </c>
      <c r="AM163" s="178">
        <v>0</v>
      </c>
      <c r="AN163" s="178">
        <v>0</v>
      </c>
      <c r="AO163" s="178">
        <v>0</v>
      </c>
      <c r="AP163" s="137">
        <v>0</v>
      </c>
      <c r="AQ163" s="98">
        <v>0</v>
      </c>
      <c r="AR163" s="98">
        <v>0</v>
      </c>
      <c r="AS163" s="98">
        <v>0</v>
      </c>
      <c r="AT163" s="98">
        <v>0</v>
      </c>
      <c r="AU163" s="98">
        <v>0</v>
      </c>
      <c r="AV163" s="98">
        <v>0</v>
      </c>
      <c r="AW163" s="98">
        <v>0</v>
      </c>
      <c r="AX163" s="98">
        <v>0</v>
      </c>
      <c r="AY163" s="98">
        <v>0</v>
      </c>
      <c r="AZ163" s="98">
        <v>0</v>
      </c>
      <c r="BA163" s="98">
        <v>0</v>
      </c>
      <c r="BB163" s="137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433">
        <f t="shared" si="70"/>
        <v>0</v>
      </c>
      <c r="BO163" s="98">
        <v>0</v>
      </c>
      <c r="BP163" s="98">
        <v>0</v>
      </c>
      <c r="BQ163" s="98">
        <v>0</v>
      </c>
      <c r="BR163" s="98">
        <v>0</v>
      </c>
      <c r="BS163" s="98">
        <v>0</v>
      </c>
      <c r="BT163" s="98">
        <v>0</v>
      </c>
      <c r="BU163" s="98">
        <v>0</v>
      </c>
      <c r="BV163" s="98">
        <v>0</v>
      </c>
      <c r="BW163" s="98">
        <v>0</v>
      </c>
      <c r="BX163" s="98">
        <v>0</v>
      </c>
      <c r="BY163" s="98">
        <v>0</v>
      </c>
      <c r="BZ163" s="98">
        <v>0</v>
      </c>
      <c r="CA163" s="472">
        <f t="shared" si="30"/>
        <v>0</v>
      </c>
      <c r="CB163" s="137">
        <v>0</v>
      </c>
      <c r="CC163" s="98">
        <v>0</v>
      </c>
      <c r="CD163" s="98">
        <v>0</v>
      </c>
      <c r="CE163" s="98">
        <v>0</v>
      </c>
      <c r="CF163" s="98">
        <v>0</v>
      </c>
      <c r="CG163" s="98">
        <v>0</v>
      </c>
      <c r="CH163" s="98">
        <v>0</v>
      </c>
      <c r="CI163" s="98">
        <v>0</v>
      </c>
      <c r="CJ163" s="98">
        <v>0</v>
      </c>
      <c r="CK163" s="98">
        <v>0</v>
      </c>
      <c r="CL163" s="98">
        <v>0</v>
      </c>
      <c r="CM163" s="241">
        <v>0</v>
      </c>
      <c r="CN163" s="433">
        <f t="shared" si="67"/>
        <v>0</v>
      </c>
      <c r="CO163" s="98">
        <v>0</v>
      </c>
      <c r="CP163" s="98">
        <v>0</v>
      </c>
      <c r="CQ163" s="98">
        <v>0</v>
      </c>
      <c r="CR163" s="98">
        <v>0</v>
      </c>
      <c r="CS163" s="98">
        <v>0</v>
      </c>
      <c r="CT163" s="98">
        <v>0</v>
      </c>
      <c r="CU163" s="98">
        <v>0</v>
      </c>
      <c r="CV163" s="98">
        <v>0</v>
      </c>
      <c r="CW163" s="98">
        <v>0</v>
      </c>
      <c r="CX163" s="98">
        <v>0</v>
      </c>
      <c r="CY163" s="98">
        <v>0</v>
      </c>
      <c r="CZ163" s="98">
        <v>0</v>
      </c>
      <c r="DA163" s="472">
        <f t="shared" si="66"/>
        <v>0</v>
      </c>
      <c r="DB163" s="137">
        <v>0</v>
      </c>
      <c r="DC163" s="98">
        <v>0</v>
      </c>
      <c r="DD163" s="98">
        <v>0</v>
      </c>
      <c r="DE163" s="568">
        <f t="shared" ref="DE163:DE184" si="71">SUM($CB163:$CD163)</f>
        <v>0</v>
      </c>
      <c r="DF163" s="485">
        <f t="shared" ref="DF163:DF184" si="72">SUM($CO163:$CQ163)</f>
        <v>0</v>
      </c>
      <c r="DG163" s="474">
        <f t="shared" ref="DG163:DG184" si="73">SUM($DB163:$DD163)</f>
        <v>0</v>
      </c>
      <c r="DH163" s="363"/>
      <c r="DN163" s="231"/>
      <c r="DO163" s="231"/>
      <c r="DP163" s="231"/>
      <c r="DQ163" s="231"/>
      <c r="DR163" s="231"/>
      <c r="DS163" s="231"/>
      <c r="DT163" s="231"/>
      <c r="DU163" s="231"/>
      <c r="DV163" s="231"/>
      <c r="DW163" s="231"/>
      <c r="DX163" s="231"/>
      <c r="DY163" s="231"/>
      <c r="DZ163" s="231"/>
      <c r="EA163" s="231"/>
      <c r="EB163" s="231"/>
      <c r="EC163" s="231"/>
      <c r="ED163" s="231"/>
      <c r="EE163" s="231"/>
    </row>
    <row r="164" spans="1:135" ht="20.100000000000001" customHeight="1" x14ac:dyDescent="0.25">
      <c r="A164" s="536"/>
      <c r="B164" s="110" t="s">
        <v>136</v>
      </c>
      <c r="C164" s="129" t="s">
        <v>137</v>
      </c>
      <c r="D164" s="184">
        <v>0</v>
      </c>
      <c r="E164" s="185">
        <v>3</v>
      </c>
      <c r="F164" s="185">
        <v>0</v>
      </c>
      <c r="G164" s="185">
        <v>1</v>
      </c>
      <c r="H164" s="185">
        <v>1</v>
      </c>
      <c r="I164" s="185">
        <v>0</v>
      </c>
      <c r="J164" s="185">
        <v>0</v>
      </c>
      <c r="K164" s="185">
        <v>0</v>
      </c>
      <c r="L164" s="185">
        <v>0</v>
      </c>
      <c r="M164" s="185">
        <v>0</v>
      </c>
      <c r="N164" s="185">
        <v>0</v>
      </c>
      <c r="O164" s="189">
        <v>0</v>
      </c>
      <c r="P164" s="168">
        <v>5</v>
      </c>
      <c r="Q164" s="177">
        <v>0</v>
      </c>
      <c r="R164" s="177">
        <v>0</v>
      </c>
      <c r="S164" s="177">
        <v>0</v>
      </c>
      <c r="T164" s="177">
        <v>0</v>
      </c>
      <c r="U164" s="177">
        <v>0</v>
      </c>
      <c r="V164" s="177">
        <v>2</v>
      </c>
      <c r="W164" s="177">
        <v>0</v>
      </c>
      <c r="X164" s="177">
        <v>0</v>
      </c>
      <c r="Y164" s="177">
        <v>0</v>
      </c>
      <c r="Z164" s="188">
        <v>0</v>
      </c>
      <c r="AA164" s="188">
        <v>0</v>
      </c>
      <c r="AB164" s="188">
        <v>2</v>
      </c>
      <c r="AC164" s="168">
        <v>4</v>
      </c>
      <c r="AD164" s="178">
        <v>0</v>
      </c>
      <c r="AE164" s="178">
        <v>0</v>
      </c>
      <c r="AF164" s="178">
        <v>0</v>
      </c>
      <c r="AG164" s="178">
        <v>0</v>
      </c>
      <c r="AH164" s="178">
        <v>0</v>
      </c>
      <c r="AI164" s="178">
        <v>0</v>
      </c>
      <c r="AJ164" s="178">
        <v>0</v>
      </c>
      <c r="AK164" s="178">
        <v>0</v>
      </c>
      <c r="AL164" s="178">
        <v>0</v>
      </c>
      <c r="AM164" s="178">
        <v>0</v>
      </c>
      <c r="AN164" s="178">
        <v>0</v>
      </c>
      <c r="AO164" s="178">
        <v>0</v>
      </c>
      <c r="AP164" s="137">
        <v>0</v>
      </c>
      <c r="AQ164" s="98">
        <v>0</v>
      </c>
      <c r="AR164" s="98">
        <v>0</v>
      </c>
      <c r="AS164" s="98">
        <v>0</v>
      </c>
      <c r="AT164" s="98">
        <v>0</v>
      </c>
      <c r="AU164" s="98">
        <v>0</v>
      </c>
      <c r="AV164" s="98">
        <v>0</v>
      </c>
      <c r="AW164" s="98">
        <v>0</v>
      </c>
      <c r="AX164" s="98">
        <v>0</v>
      </c>
      <c r="AY164" s="98">
        <v>0</v>
      </c>
      <c r="AZ164" s="98">
        <v>0</v>
      </c>
      <c r="BA164" s="98">
        <v>0</v>
      </c>
      <c r="BB164" s="137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433">
        <f t="shared" si="70"/>
        <v>0</v>
      </c>
      <c r="BO164" s="98">
        <v>0</v>
      </c>
      <c r="BP164" s="98">
        <v>0</v>
      </c>
      <c r="BQ164" s="98">
        <v>0</v>
      </c>
      <c r="BR164" s="98">
        <v>1</v>
      </c>
      <c r="BS164" s="98">
        <v>0</v>
      </c>
      <c r="BT164" s="98">
        <v>0</v>
      </c>
      <c r="BU164" s="98">
        <v>1</v>
      </c>
      <c r="BV164" s="98">
        <v>7</v>
      </c>
      <c r="BW164" s="98">
        <v>2</v>
      </c>
      <c r="BX164" s="98">
        <v>0</v>
      </c>
      <c r="BY164" s="98">
        <v>3</v>
      </c>
      <c r="BZ164" s="98">
        <v>0</v>
      </c>
      <c r="CA164" s="472">
        <f t="shared" si="30"/>
        <v>14</v>
      </c>
      <c r="CB164" s="137">
        <v>0</v>
      </c>
      <c r="CC164" s="98">
        <v>0</v>
      </c>
      <c r="CD164" s="98">
        <v>0</v>
      </c>
      <c r="CE164" s="98">
        <v>0</v>
      </c>
      <c r="CF164" s="98">
        <v>0</v>
      </c>
      <c r="CG164" s="98">
        <v>3</v>
      </c>
      <c r="CH164" s="98">
        <v>5</v>
      </c>
      <c r="CI164" s="98">
        <v>8</v>
      </c>
      <c r="CJ164" s="98">
        <v>9</v>
      </c>
      <c r="CK164" s="98">
        <v>11</v>
      </c>
      <c r="CL164" s="98">
        <v>9</v>
      </c>
      <c r="CM164" s="241">
        <v>8</v>
      </c>
      <c r="CN164" s="433">
        <f t="shared" si="67"/>
        <v>53</v>
      </c>
      <c r="CO164" s="98">
        <v>10</v>
      </c>
      <c r="CP164" s="98">
        <v>8</v>
      </c>
      <c r="CQ164" s="98">
        <v>3</v>
      </c>
      <c r="CR164" s="98">
        <v>5</v>
      </c>
      <c r="CS164" s="98">
        <v>5</v>
      </c>
      <c r="CT164" s="98">
        <v>3</v>
      </c>
      <c r="CU164" s="98">
        <v>1</v>
      </c>
      <c r="CV164" s="98">
        <v>7</v>
      </c>
      <c r="CW164" s="98">
        <v>3</v>
      </c>
      <c r="CX164" s="98">
        <v>2</v>
      </c>
      <c r="CY164" s="98">
        <v>3</v>
      </c>
      <c r="CZ164" s="98">
        <v>1</v>
      </c>
      <c r="DA164" s="472">
        <f t="shared" si="66"/>
        <v>51</v>
      </c>
      <c r="DB164" s="137">
        <v>0</v>
      </c>
      <c r="DC164" s="98">
        <v>0</v>
      </c>
      <c r="DD164" s="98">
        <v>0</v>
      </c>
      <c r="DE164" s="568">
        <f t="shared" si="71"/>
        <v>0</v>
      </c>
      <c r="DF164" s="485">
        <f t="shared" si="72"/>
        <v>21</v>
      </c>
      <c r="DG164" s="474">
        <f t="shared" si="73"/>
        <v>0</v>
      </c>
      <c r="DH164" s="363">
        <f>((DG164/DF164)-1)*100</f>
        <v>-100</v>
      </c>
      <c r="DN164" s="231"/>
      <c r="DO164" s="231"/>
      <c r="DP164" s="231"/>
      <c r="DQ164" s="231"/>
      <c r="DR164" s="231"/>
      <c r="DS164" s="231"/>
      <c r="DT164" s="231"/>
      <c r="DU164" s="231"/>
      <c r="DV164" s="231"/>
      <c r="DW164" s="231"/>
      <c r="DX164" s="231"/>
      <c r="DY164" s="231"/>
      <c r="DZ164" s="231"/>
      <c r="EA164" s="231"/>
      <c r="EB164" s="231"/>
      <c r="EC164" s="231"/>
      <c r="ED164" s="231"/>
      <c r="EE164" s="231"/>
    </row>
    <row r="165" spans="1:135" ht="20.100000000000001" customHeight="1" x14ac:dyDescent="0.25">
      <c r="A165" s="536"/>
      <c r="B165" s="170" t="s">
        <v>32</v>
      </c>
      <c r="C165" s="129" t="s">
        <v>133</v>
      </c>
      <c r="D165" s="184">
        <v>227</v>
      </c>
      <c r="E165" s="185">
        <v>256</v>
      </c>
      <c r="F165" s="185">
        <v>224</v>
      </c>
      <c r="G165" s="185">
        <v>254</v>
      </c>
      <c r="H165" s="185">
        <v>314</v>
      </c>
      <c r="I165" s="185">
        <v>245</v>
      </c>
      <c r="J165" s="185">
        <v>179</v>
      </c>
      <c r="K165" s="185">
        <v>203</v>
      </c>
      <c r="L165" s="185">
        <v>184</v>
      </c>
      <c r="M165" s="185">
        <v>206</v>
      </c>
      <c r="N165" s="185">
        <v>219</v>
      </c>
      <c r="O165" s="185">
        <v>239</v>
      </c>
      <c r="P165" s="168">
        <v>2750</v>
      </c>
      <c r="Q165" s="177">
        <v>173</v>
      </c>
      <c r="R165" s="177">
        <v>185</v>
      </c>
      <c r="S165" s="177">
        <v>203</v>
      </c>
      <c r="T165" s="177">
        <v>247</v>
      </c>
      <c r="U165" s="177">
        <v>243</v>
      </c>
      <c r="V165" s="177">
        <v>307</v>
      </c>
      <c r="W165" s="177">
        <v>191</v>
      </c>
      <c r="X165" s="177">
        <v>190</v>
      </c>
      <c r="Y165" s="177">
        <v>217</v>
      </c>
      <c r="Z165" s="188">
        <v>198</v>
      </c>
      <c r="AA165" s="188">
        <v>178</v>
      </c>
      <c r="AB165" s="188">
        <v>257</v>
      </c>
      <c r="AC165" s="168">
        <v>2589</v>
      </c>
      <c r="AD165" s="178">
        <v>199</v>
      </c>
      <c r="AE165" s="178">
        <v>193</v>
      </c>
      <c r="AF165" s="178">
        <v>211</v>
      </c>
      <c r="AG165" s="178">
        <v>190</v>
      </c>
      <c r="AH165" s="178">
        <v>222</v>
      </c>
      <c r="AI165" s="178">
        <v>201</v>
      </c>
      <c r="AJ165" s="178">
        <v>240</v>
      </c>
      <c r="AK165" s="178">
        <v>201</v>
      </c>
      <c r="AL165" s="178">
        <v>165</v>
      </c>
      <c r="AM165" s="240">
        <v>163</v>
      </c>
      <c r="AN165" s="240">
        <v>200</v>
      </c>
      <c r="AO165" s="240">
        <v>178</v>
      </c>
      <c r="AP165" s="137">
        <v>194</v>
      </c>
      <c r="AQ165" s="98">
        <v>253</v>
      </c>
      <c r="AR165" s="98">
        <v>305</v>
      </c>
      <c r="AS165" s="98">
        <v>343</v>
      </c>
      <c r="AT165" s="98">
        <v>428</v>
      </c>
      <c r="AU165" s="98">
        <v>278</v>
      </c>
      <c r="AV165" s="98">
        <v>318</v>
      </c>
      <c r="AW165" s="98">
        <v>290</v>
      </c>
      <c r="AX165" s="98">
        <v>336</v>
      </c>
      <c r="AY165" s="98">
        <v>311</v>
      </c>
      <c r="AZ165" s="98">
        <v>302</v>
      </c>
      <c r="BA165" s="98">
        <v>283</v>
      </c>
      <c r="BB165" s="137">
        <v>289</v>
      </c>
      <c r="BC165" s="98">
        <v>249</v>
      </c>
      <c r="BD165" s="98">
        <v>272</v>
      </c>
      <c r="BE165" s="98">
        <v>296</v>
      </c>
      <c r="BF165" s="98">
        <v>317</v>
      </c>
      <c r="BG165" s="98">
        <v>293</v>
      </c>
      <c r="BH165" s="98">
        <v>328</v>
      </c>
      <c r="BI165" s="98">
        <v>350</v>
      </c>
      <c r="BJ165" s="98">
        <v>331</v>
      </c>
      <c r="BK165" s="98">
        <v>382</v>
      </c>
      <c r="BL165" s="98">
        <v>384</v>
      </c>
      <c r="BM165" s="98">
        <v>349</v>
      </c>
      <c r="BN165" s="433">
        <f t="shared" si="70"/>
        <v>3840</v>
      </c>
      <c r="BO165" s="98">
        <v>299</v>
      </c>
      <c r="BP165" s="98">
        <v>287</v>
      </c>
      <c r="BQ165" s="98">
        <v>296</v>
      </c>
      <c r="BR165" s="98">
        <v>327</v>
      </c>
      <c r="BS165" s="98">
        <v>344</v>
      </c>
      <c r="BT165" s="98">
        <v>353</v>
      </c>
      <c r="BU165" s="98">
        <v>343</v>
      </c>
      <c r="BV165" s="98">
        <v>378</v>
      </c>
      <c r="BW165" s="98">
        <v>309</v>
      </c>
      <c r="BX165" s="98">
        <v>210</v>
      </c>
      <c r="BY165" s="98">
        <v>160</v>
      </c>
      <c r="BZ165" s="98">
        <v>235</v>
      </c>
      <c r="CA165" s="472">
        <f t="shared" si="30"/>
        <v>3541</v>
      </c>
      <c r="CB165" s="137">
        <v>197</v>
      </c>
      <c r="CC165" s="98">
        <v>200</v>
      </c>
      <c r="CD165" s="98">
        <v>226</v>
      </c>
      <c r="CE165" s="98">
        <v>223</v>
      </c>
      <c r="CF165" s="98">
        <v>152</v>
      </c>
      <c r="CG165" s="98">
        <v>174</v>
      </c>
      <c r="CH165" s="98">
        <v>175</v>
      </c>
      <c r="CI165" s="98">
        <v>221</v>
      </c>
      <c r="CJ165" s="98">
        <v>180</v>
      </c>
      <c r="CK165" s="98">
        <v>169</v>
      </c>
      <c r="CL165" s="98">
        <v>137</v>
      </c>
      <c r="CM165" s="241">
        <v>197</v>
      </c>
      <c r="CN165" s="433">
        <f t="shared" si="67"/>
        <v>2251</v>
      </c>
      <c r="CO165" s="98">
        <v>143</v>
      </c>
      <c r="CP165" s="98">
        <v>133</v>
      </c>
      <c r="CQ165" s="98">
        <v>160</v>
      </c>
      <c r="CR165" s="98">
        <v>202</v>
      </c>
      <c r="CS165" s="98">
        <v>182</v>
      </c>
      <c r="CT165" s="98">
        <v>230</v>
      </c>
      <c r="CU165" s="98">
        <v>251</v>
      </c>
      <c r="CV165" s="98">
        <v>296</v>
      </c>
      <c r="CW165" s="98">
        <v>278</v>
      </c>
      <c r="CX165" s="98">
        <v>246</v>
      </c>
      <c r="CY165" s="98">
        <v>271</v>
      </c>
      <c r="CZ165" s="98">
        <v>224</v>
      </c>
      <c r="DA165" s="472">
        <f t="shared" si="66"/>
        <v>2616</v>
      </c>
      <c r="DB165" s="137">
        <v>214</v>
      </c>
      <c r="DC165" s="98">
        <v>207</v>
      </c>
      <c r="DD165" s="98">
        <v>228</v>
      </c>
      <c r="DE165" s="568">
        <f t="shared" si="71"/>
        <v>623</v>
      </c>
      <c r="DF165" s="485">
        <f t="shared" si="72"/>
        <v>436</v>
      </c>
      <c r="DG165" s="474">
        <f t="shared" si="73"/>
        <v>649</v>
      </c>
      <c r="DH165" s="363">
        <f>((DG165/DF165)-1)*100</f>
        <v>48.853211009174302</v>
      </c>
      <c r="DN165" s="231"/>
      <c r="DO165" s="231"/>
      <c r="DP165" s="231"/>
      <c r="DQ165" s="231"/>
      <c r="DR165" s="231"/>
      <c r="DS165" s="231"/>
      <c r="DT165" s="231"/>
      <c r="DU165" s="231"/>
      <c r="DV165" s="231"/>
      <c r="DW165" s="231"/>
      <c r="DX165" s="231"/>
      <c r="DY165" s="231"/>
      <c r="DZ165" s="231"/>
      <c r="EA165" s="231"/>
      <c r="EB165" s="231"/>
      <c r="EC165" s="231"/>
      <c r="ED165" s="231"/>
      <c r="EE165" s="231"/>
    </row>
    <row r="166" spans="1:135" ht="20.100000000000001" customHeight="1" x14ac:dyDescent="0.25">
      <c r="A166" s="536"/>
      <c r="B166" s="170" t="s">
        <v>103</v>
      </c>
      <c r="C166" s="129" t="s">
        <v>104</v>
      </c>
      <c r="D166" s="184">
        <v>0</v>
      </c>
      <c r="E166" s="185">
        <v>0</v>
      </c>
      <c r="F166" s="185">
        <v>0</v>
      </c>
      <c r="G166" s="185">
        <v>0</v>
      </c>
      <c r="H166" s="185">
        <v>0</v>
      </c>
      <c r="I166" s="185">
        <v>0</v>
      </c>
      <c r="J166" s="185">
        <v>0</v>
      </c>
      <c r="K166" s="185">
        <v>0</v>
      </c>
      <c r="L166" s="185">
        <v>0</v>
      </c>
      <c r="M166" s="185">
        <v>0</v>
      </c>
      <c r="N166" s="185">
        <v>0</v>
      </c>
      <c r="O166" s="185">
        <v>0</v>
      </c>
      <c r="P166" s="168">
        <v>0</v>
      </c>
      <c r="Q166" s="177">
        <v>0</v>
      </c>
      <c r="R166" s="177">
        <v>0</v>
      </c>
      <c r="S166" s="177">
        <v>0</v>
      </c>
      <c r="T166" s="177">
        <v>0</v>
      </c>
      <c r="U166" s="177">
        <v>0</v>
      </c>
      <c r="V166" s="177">
        <v>0</v>
      </c>
      <c r="W166" s="177">
        <v>0</v>
      </c>
      <c r="X166" s="177">
        <v>0</v>
      </c>
      <c r="Y166" s="177">
        <v>0</v>
      </c>
      <c r="Z166" s="188">
        <v>0</v>
      </c>
      <c r="AA166" s="188">
        <v>0</v>
      </c>
      <c r="AB166" s="188">
        <v>0</v>
      </c>
      <c r="AC166" s="168">
        <v>0</v>
      </c>
      <c r="AD166" s="178">
        <v>0</v>
      </c>
      <c r="AE166" s="178">
        <v>0</v>
      </c>
      <c r="AF166" s="178">
        <v>0</v>
      </c>
      <c r="AG166" s="178">
        <v>0</v>
      </c>
      <c r="AH166" s="178">
        <v>0</v>
      </c>
      <c r="AI166" s="178">
        <v>0</v>
      </c>
      <c r="AJ166" s="178">
        <v>0</v>
      </c>
      <c r="AK166" s="178">
        <v>0</v>
      </c>
      <c r="AL166" s="178">
        <v>0</v>
      </c>
      <c r="AM166" s="178">
        <v>0</v>
      </c>
      <c r="AN166" s="178">
        <v>0</v>
      </c>
      <c r="AO166" s="178">
        <v>0</v>
      </c>
      <c r="AP166" s="137">
        <v>0</v>
      </c>
      <c r="AQ166" s="98">
        <v>0</v>
      </c>
      <c r="AR166" s="98">
        <v>0</v>
      </c>
      <c r="AS166" s="98">
        <v>0</v>
      </c>
      <c r="AT166" s="98">
        <v>0</v>
      </c>
      <c r="AU166" s="98">
        <v>0</v>
      </c>
      <c r="AV166" s="98">
        <v>0</v>
      </c>
      <c r="AW166" s="98">
        <v>0</v>
      </c>
      <c r="AX166" s="98">
        <v>0</v>
      </c>
      <c r="AY166" s="98">
        <v>0</v>
      </c>
      <c r="AZ166" s="98">
        <v>0</v>
      </c>
      <c r="BA166" s="98">
        <v>0</v>
      </c>
      <c r="BB166" s="137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1</v>
      </c>
      <c r="BK166" s="98">
        <v>0</v>
      </c>
      <c r="BL166" s="98">
        <v>0</v>
      </c>
      <c r="BM166" s="98">
        <v>1</v>
      </c>
      <c r="BN166" s="433">
        <f t="shared" si="70"/>
        <v>2</v>
      </c>
      <c r="BO166" s="98">
        <v>1</v>
      </c>
      <c r="BP166" s="98">
        <v>0</v>
      </c>
      <c r="BQ166" s="98">
        <v>0</v>
      </c>
      <c r="BR166" s="98">
        <v>0</v>
      </c>
      <c r="BS166" s="98">
        <v>0</v>
      </c>
      <c r="BT166" s="98">
        <v>0</v>
      </c>
      <c r="BU166" s="98">
        <v>0</v>
      </c>
      <c r="BV166" s="98">
        <v>0</v>
      </c>
      <c r="BW166" s="98">
        <v>0</v>
      </c>
      <c r="BX166" s="98">
        <v>0</v>
      </c>
      <c r="BY166" s="98">
        <v>0</v>
      </c>
      <c r="BZ166" s="98">
        <v>0</v>
      </c>
      <c r="CA166" s="472">
        <f t="shared" si="30"/>
        <v>1</v>
      </c>
      <c r="CB166" s="137">
        <v>0</v>
      </c>
      <c r="CC166" s="98">
        <v>0</v>
      </c>
      <c r="CD166" s="98">
        <v>0</v>
      </c>
      <c r="CE166" s="98">
        <v>0</v>
      </c>
      <c r="CF166" s="98">
        <v>0</v>
      </c>
      <c r="CG166" s="98">
        <v>0</v>
      </c>
      <c r="CH166" s="98">
        <v>0</v>
      </c>
      <c r="CI166" s="98">
        <v>0</v>
      </c>
      <c r="CJ166" s="98">
        <v>0</v>
      </c>
      <c r="CK166" s="98">
        <v>0</v>
      </c>
      <c r="CL166" s="98">
        <v>0</v>
      </c>
      <c r="CM166" s="241">
        <v>0</v>
      </c>
      <c r="CN166" s="433">
        <f t="shared" si="67"/>
        <v>0</v>
      </c>
      <c r="CO166" s="98">
        <v>0</v>
      </c>
      <c r="CP166" s="98">
        <v>0</v>
      </c>
      <c r="CQ166" s="98">
        <v>0</v>
      </c>
      <c r="CR166" s="98">
        <v>0</v>
      </c>
      <c r="CS166" s="98">
        <v>0</v>
      </c>
      <c r="CT166" s="98">
        <v>0</v>
      </c>
      <c r="CU166" s="98">
        <v>0</v>
      </c>
      <c r="CV166" s="98">
        <v>0</v>
      </c>
      <c r="CW166" s="98">
        <v>0</v>
      </c>
      <c r="CX166" s="98">
        <v>0</v>
      </c>
      <c r="CY166" s="98">
        <v>0</v>
      </c>
      <c r="CZ166" s="98">
        <v>0</v>
      </c>
      <c r="DA166" s="472">
        <f t="shared" si="66"/>
        <v>0</v>
      </c>
      <c r="DB166" s="137">
        <v>0</v>
      </c>
      <c r="DC166" s="98">
        <v>0</v>
      </c>
      <c r="DD166" s="98">
        <v>0</v>
      </c>
      <c r="DE166" s="568">
        <f t="shared" si="71"/>
        <v>0</v>
      </c>
      <c r="DF166" s="485">
        <f t="shared" si="72"/>
        <v>0</v>
      </c>
      <c r="DG166" s="474">
        <f t="shared" si="73"/>
        <v>0</v>
      </c>
      <c r="DH166" s="363"/>
      <c r="DN166" s="231"/>
      <c r="DO166" s="231"/>
      <c r="DP166" s="231"/>
      <c r="DQ166" s="231"/>
      <c r="DR166" s="231"/>
      <c r="DS166" s="231"/>
      <c r="DT166" s="231"/>
      <c r="DU166" s="231"/>
      <c r="DV166" s="231"/>
      <c r="DW166" s="231"/>
      <c r="DX166" s="231"/>
      <c r="DY166" s="231"/>
      <c r="DZ166" s="231"/>
      <c r="EA166" s="231"/>
      <c r="EB166" s="231"/>
      <c r="EC166" s="231"/>
      <c r="ED166" s="231"/>
      <c r="EE166" s="231"/>
    </row>
    <row r="167" spans="1:135" ht="20.100000000000001" customHeight="1" x14ac:dyDescent="0.25">
      <c r="A167" s="536"/>
      <c r="B167" s="110" t="s">
        <v>126</v>
      </c>
      <c r="C167" s="129" t="s">
        <v>129</v>
      </c>
      <c r="D167" s="184">
        <v>0</v>
      </c>
      <c r="E167" s="185">
        <v>0</v>
      </c>
      <c r="F167" s="185">
        <v>0</v>
      </c>
      <c r="G167" s="185">
        <v>0</v>
      </c>
      <c r="H167" s="185">
        <v>0</v>
      </c>
      <c r="I167" s="185">
        <v>0</v>
      </c>
      <c r="J167" s="185">
        <v>0</v>
      </c>
      <c r="K167" s="185">
        <v>0</v>
      </c>
      <c r="L167" s="185">
        <v>0</v>
      </c>
      <c r="M167" s="185">
        <v>0</v>
      </c>
      <c r="N167" s="185">
        <v>0</v>
      </c>
      <c r="O167" s="185">
        <v>0</v>
      </c>
      <c r="P167" s="168">
        <v>0</v>
      </c>
      <c r="Q167" s="177">
        <v>0</v>
      </c>
      <c r="R167" s="177">
        <v>0</v>
      </c>
      <c r="S167" s="177">
        <v>0</v>
      </c>
      <c r="T167" s="177">
        <v>0</v>
      </c>
      <c r="U167" s="177">
        <v>0</v>
      </c>
      <c r="V167" s="177">
        <v>0</v>
      </c>
      <c r="W167" s="177">
        <v>0</v>
      </c>
      <c r="X167" s="177">
        <v>0</v>
      </c>
      <c r="Y167" s="177">
        <v>0</v>
      </c>
      <c r="Z167" s="188">
        <v>0</v>
      </c>
      <c r="AA167" s="188">
        <v>0</v>
      </c>
      <c r="AB167" s="188">
        <v>0</v>
      </c>
      <c r="AC167" s="168">
        <v>0</v>
      </c>
      <c r="AD167" s="178">
        <v>0</v>
      </c>
      <c r="AE167" s="178">
        <v>0</v>
      </c>
      <c r="AF167" s="178">
        <v>0</v>
      </c>
      <c r="AG167" s="178">
        <v>0</v>
      </c>
      <c r="AH167" s="178">
        <v>0</v>
      </c>
      <c r="AI167" s="178">
        <v>0</v>
      </c>
      <c r="AJ167" s="178">
        <v>0</v>
      </c>
      <c r="AK167" s="178">
        <v>0</v>
      </c>
      <c r="AL167" s="178">
        <v>0</v>
      </c>
      <c r="AM167" s="178">
        <v>0</v>
      </c>
      <c r="AN167" s="178">
        <v>0</v>
      </c>
      <c r="AO167" s="178">
        <v>0</v>
      </c>
      <c r="AP167" s="137">
        <v>0</v>
      </c>
      <c r="AQ167" s="98">
        <v>0</v>
      </c>
      <c r="AR167" s="98">
        <v>0</v>
      </c>
      <c r="AS167" s="98">
        <v>0</v>
      </c>
      <c r="AT167" s="98">
        <v>0</v>
      </c>
      <c r="AU167" s="98">
        <v>0</v>
      </c>
      <c r="AV167" s="98">
        <v>0</v>
      </c>
      <c r="AW167" s="98">
        <v>0</v>
      </c>
      <c r="AX167" s="98">
        <v>0</v>
      </c>
      <c r="AY167" s="98">
        <v>0</v>
      </c>
      <c r="AZ167" s="98">
        <v>0</v>
      </c>
      <c r="BA167" s="98">
        <v>0</v>
      </c>
      <c r="BB167" s="137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433">
        <f t="shared" si="70"/>
        <v>0</v>
      </c>
      <c r="BO167" s="98">
        <v>0</v>
      </c>
      <c r="BP167" s="98">
        <v>0</v>
      </c>
      <c r="BQ167" s="98">
        <v>0</v>
      </c>
      <c r="BR167" s="98">
        <v>0</v>
      </c>
      <c r="BS167" s="98">
        <v>0</v>
      </c>
      <c r="BT167" s="98">
        <v>0</v>
      </c>
      <c r="BU167" s="98">
        <v>0</v>
      </c>
      <c r="BV167" s="98">
        <v>0</v>
      </c>
      <c r="BW167" s="98">
        <v>1</v>
      </c>
      <c r="BX167" s="98">
        <v>3</v>
      </c>
      <c r="BY167" s="98">
        <v>1</v>
      </c>
      <c r="BZ167" s="98">
        <v>1</v>
      </c>
      <c r="CA167" s="472">
        <f t="shared" si="30"/>
        <v>6</v>
      </c>
      <c r="CB167" s="137">
        <v>0</v>
      </c>
      <c r="CC167" s="98">
        <v>0</v>
      </c>
      <c r="CD167" s="98">
        <v>5</v>
      </c>
      <c r="CE167" s="98">
        <v>0</v>
      </c>
      <c r="CF167" s="98">
        <v>5</v>
      </c>
      <c r="CG167" s="98">
        <v>4</v>
      </c>
      <c r="CH167" s="98">
        <v>3</v>
      </c>
      <c r="CI167" s="98">
        <v>17</v>
      </c>
      <c r="CJ167" s="98">
        <v>4</v>
      </c>
      <c r="CK167" s="98">
        <v>6</v>
      </c>
      <c r="CL167" s="98">
        <v>2</v>
      </c>
      <c r="CM167" s="241">
        <v>4</v>
      </c>
      <c r="CN167" s="433">
        <f t="shared" si="67"/>
        <v>50</v>
      </c>
      <c r="CO167" s="98">
        <v>26</v>
      </c>
      <c r="CP167" s="98">
        <v>0</v>
      </c>
      <c r="CQ167" s="98">
        <v>2</v>
      </c>
      <c r="CR167" s="98">
        <v>1</v>
      </c>
      <c r="CS167" s="98">
        <v>5</v>
      </c>
      <c r="CT167" s="98">
        <v>6</v>
      </c>
      <c r="CU167" s="98">
        <v>3</v>
      </c>
      <c r="CV167" s="98">
        <v>5</v>
      </c>
      <c r="CW167" s="98">
        <v>5</v>
      </c>
      <c r="CX167" s="98">
        <v>4</v>
      </c>
      <c r="CY167" s="98">
        <v>2</v>
      </c>
      <c r="CZ167" s="98">
        <v>2</v>
      </c>
      <c r="DA167" s="472">
        <f t="shared" si="66"/>
        <v>61</v>
      </c>
      <c r="DB167" s="137">
        <v>3</v>
      </c>
      <c r="DC167" s="98">
        <v>3</v>
      </c>
      <c r="DD167" s="98">
        <v>1</v>
      </c>
      <c r="DE167" s="568">
        <f t="shared" si="71"/>
        <v>5</v>
      </c>
      <c r="DF167" s="485">
        <f t="shared" si="72"/>
        <v>28</v>
      </c>
      <c r="DG167" s="474">
        <f t="shared" si="73"/>
        <v>7</v>
      </c>
      <c r="DH167" s="363">
        <f t="shared" ref="DH167:DH176" si="74">((DG167/DF167)-1)*100</f>
        <v>-75</v>
      </c>
      <c r="DN167" s="231"/>
      <c r="DO167" s="231"/>
      <c r="DP167" s="231"/>
      <c r="DQ167" s="231"/>
      <c r="DR167" s="231"/>
      <c r="DS167" s="231"/>
      <c r="DT167" s="231"/>
      <c r="DU167" s="231"/>
      <c r="DV167" s="231"/>
      <c r="DW167" s="231"/>
      <c r="DX167" s="231"/>
      <c r="DY167" s="231"/>
      <c r="DZ167" s="231"/>
      <c r="EA167" s="231"/>
      <c r="EB167" s="231"/>
      <c r="EC167" s="231"/>
      <c r="ED167" s="231"/>
      <c r="EE167" s="231"/>
    </row>
    <row r="168" spans="1:135" ht="20.100000000000001" customHeight="1" x14ac:dyDescent="0.25">
      <c r="A168" s="536"/>
      <c r="B168" s="110" t="s">
        <v>127</v>
      </c>
      <c r="C168" s="129" t="s">
        <v>186</v>
      </c>
      <c r="D168" s="184">
        <v>0</v>
      </c>
      <c r="E168" s="185">
        <v>0</v>
      </c>
      <c r="F168" s="185">
        <v>0</v>
      </c>
      <c r="G168" s="185">
        <v>0</v>
      </c>
      <c r="H168" s="185">
        <v>0</v>
      </c>
      <c r="I168" s="185">
        <v>0</v>
      </c>
      <c r="J168" s="185">
        <v>0</v>
      </c>
      <c r="K168" s="185">
        <v>0</v>
      </c>
      <c r="L168" s="185">
        <v>0</v>
      </c>
      <c r="M168" s="185">
        <v>0</v>
      </c>
      <c r="N168" s="185">
        <v>0</v>
      </c>
      <c r="O168" s="185">
        <v>0</v>
      </c>
      <c r="P168" s="168">
        <v>0</v>
      </c>
      <c r="Q168" s="177">
        <v>0</v>
      </c>
      <c r="R168" s="177">
        <v>0</v>
      </c>
      <c r="S168" s="177">
        <v>0</v>
      </c>
      <c r="T168" s="177">
        <v>0</v>
      </c>
      <c r="U168" s="177">
        <v>0</v>
      </c>
      <c r="V168" s="177">
        <v>0</v>
      </c>
      <c r="W168" s="177">
        <v>0</v>
      </c>
      <c r="X168" s="177">
        <v>0</v>
      </c>
      <c r="Y168" s="177">
        <v>0</v>
      </c>
      <c r="Z168" s="188">
        <v>0</v>
      </c>
      <c r="AA168" s="188">
        <v>0</v>
      </c>
      <c r="AB168" s="188">
        <v>0</v>
      </c>
      <c r="AC168" s="168">
        <v>0</v>
      </c>
      <c r="AD168" s="178">
        <v>0</v>
      </c>
      <c r="AE168" s="178">
        <v>0</v>
      </c>
      <c r="AF168" s="178">
        <v>0</v>
      </c>
      <c r="AG168" s="178">
        <v>0</v>
      </c>
      <c r="AH168" s="178">
        <v>0</v>
      </c>
      <c r="AI168" s="178">
        <v>0</v>
      </c>
      <c r="AJ168" s="178">
        <v>0</v>
      </c>
      <c r="AK168" s="178">
        <v>0</v>
      </c>
      <c r="AL168" s="178">
        <v>0</v>
      </c>
      <c r="AM168" s="178">
        <v>0</v>
      </c>
      <c r="AN168" s="178">
        <v>0</v>
      </c>
      <c r="AO168" s="178">
        <v>0</v>
      </c>
      <c r="AP168" s="137">
        <v>0</v>
      </c>
      <c r="AQ168" s="98">
        <v>0</v>
      </c>
      <c r="AR168" s="98">
        <v>0</v>
      </c>
      <c r="AS168" s="98">
        <v>0</v>
      </c>
      <c r="AT168" s="98">
        <v>0</v>
      </c>
      <c r="AU168" s="98">
        <v>0</v>
      </c>
      <c r="AV168" s="98">
        <v>0</v>
      </c>
      <c r="AW168" s="98">
        <v>0</v>
      </c>
      <c r="AX168" s="98">
        <v>0</v>
      </c>
      <c r="AY168" s="98">
        <v>0</v>
      </c>
      <c r="AZ168" s="98">
        <v>0</v>
      </c>
      <c r="BA168" s="98">
        <v>0</v>
      </c>
      <c r="BB168" s="137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433">
        <f t="shared" si="70"/>
        <v>0</v>
      </c>
      <c r="BO168" s="98">
        <v>0</v>
      </c>
      <c r="BP168" s="98">
        <v>0</v>
      </c>
      <c r="BQ168" s="98">
        <v>0</v>
      </c>
      <c r="BR168" s="98">
        <v>0</v>
      </c>
      <c r="BS168" s="98">
        <v>0</v>
      </c>
      <c r="BT168" s="98">
        <v>0</v>
      </c>
      <c r="BU168" s="98">
        <v>0</v>
      </c>
      <c r="BV168" s="98">
        <v>0</v>
      </c>
      <c r="BW168" s="98">
        <v>189</v>
      </c>
      <c r="BX168" s="98">
        <v>292</v>
      </c>
      <c r="BY168" s="98">
        <v>247</v>
      </c>
      <c r="BZ168" s="98">
        <v>210</v>
      </c>
      <c r="CA168" s="472">
        <f t="shared" si="30"/>
        <v>938</v>
      </c>
      <c r="CB168" s="137">
        <v>187</v>
      </c>
      <c r="CC168" s="98">
        <v>148</v>
      </c>
      <c r="CD168" s="98">
        <v>171</v>
      </c>
      <c r="CE168" s="98">
        <v>175</v>
      </c>
      <c r="CF168" s="98">
        <v>200</v>
      </c>
      <c r="CG168" s="98">
        <v>211</v>
      </c>
      <c r="CH168" s="98">
        <v>301</v>
      </c>
      <c r="CI168" s="98">
        <v>324</v>
      </c>
      <c r="CJ168" s="98">
        <v>347</v>
      </c>
      <c r="CK168" s="98">
        <v>428</v>
      </c>
      <c r="CL168" s="98">
        <v>415</v>
      </c>
      <c r="CM168" s="241">
        <v>453</v>
      </c>
      <c r="CN168" s="433">
        <f t="shared" si="67"/>
        <v>3360</v>
      </c>
      <c r="CO168" s="98">
        <v>390</v>
      </c>
      <c r="CP168" s="98">
        <v>419</v>
      </c>
      <c r="CQ168" s="98">
        <v>428</v>
      </c>
      <c r="CR168" s="98">
        <v>464</v>
      </c>
      <c r="CS168" s="98">
        <v>447</v>
      </c>
      <c r="CT168" s="98">
        <v>438</v>
      </c>
      <c r="CU168" s="98">
        <v>432</v>
      </c>
      <c r="CV168" s="98">
        <v>411</v>
      </c>
      <c r="CW168" s="98">
        <v>382</v>
      </c>
      <c r="CX168" s="98">
        <v>387</v>
      </c>
      <c r="CY168" s="98">
        <v>399</v>
      </c>
      <c r="CZ168" s="98">
        <v>436</v>
      </c>
      <c r="DA168" s="472">
        <f t="shared" si="66"/>
        <v>5033</v>
      </c>
      <c r="DB168" s="137">
        <v>372</v>
      </c>
      <c r="DC168" s="98">
        <v>347</v>
      </c>
      <c r="DD168" s="98">
        <v>413</v>
      </c>
      <c r="DE168" s="568">
        <f t="shared" si="71"/>
        <v>506</v>
      </c>
      <c r="DF168" s="485">
        <f t="shared" si="72"/>
        <v>1237</v>
      </c>
      <c r="DG168" s="474">
        <f t="shared" si="73"/>
        <v>1132</v>
      </c>
      <c r="DH168" s="363">
        <f t="shared" si="74"/>
        <v>-8.4882780921584526</v>
      </c>
      <c r="DN168" s="231"/>
      <c r="DO168" s="231"/>
      <c r="DP168" s="231"/>
      <c r="DQ168" s="231"/>
      <c r="DR168" s="231"/>
      <c r="DS168" s="231"/>
      <c r="DT168" s="231"/>
      <c r="DU168" s="231"/>
      <c r="DV168" s="231"/>
      <c r="DW168" s="231"/>
      <c r="DX168" s="231"/>
      <c r="DY168" s="231"/>
      <c r="DZ168" s="231"/>
      <c r="EA168" s="231"/>
      <c r="EB168" s="231"/>
      <c r="EC168" s="231"/>
      <c r="ED168" s="231"/>
      <c r="EE168" s="231"/>
    </row>
    <row r="169" spans="1:135" ht="20.100000000000001" customHeight="1" x14ac:dyDescent="0.25">
      <c r="A169" s="536"/>
      <c r="B169" s="110" t="s">
        <v>128</v>
      </c>
      <c r="C169" s="129" t="s">
        <v>130</v>
      </c>
      <c r="D169" s="184">
        <v>0</v>
      </c>
      <c r="E169" s="185">
        <v>0</v>
      </c>
      <c r="F169" s="185">
        <v>0</v>
      </c>
      <c r="G169" s="185">
        <v>0</v>
      </c>
      <c r="H169" s="185">
        <v>0</v>
      </c>
      <c r="I169" s="185">
        <v>0</v>
      </c>
      <c r="J169" s="185">
        <v>0</v>
      </c>
      <c r="K169" s="185">
        <v>0</v>
      </c>
      <c r="L169" s="185">
        <v>0</v>
      </c>
      <c r="M169" s="185">
        <v>0</v>
      </c>
      <c r="N169" s="185">
        <v>0</v>
      </c>
      <c r="O169" s="185">
        <v>0</v>
      </c>
      <c r="P169" s="168">
        <v>0</v>
      </c>
      <c r="Q169" s="177">
        <v>0</v>
      </c>
      <c r="R169" s="177">
        <v>0</v>
      </c>
      <c r="S169" s="177">
        <v>0</v>
      </c>
      <c r="T169" s="177">
        <v>0</v>
      </c>
      <c r="U169" s="177">
        <v>0</v>
      </c>
      <c r="V169" s="177">
        <v>0</v>
      </c>
      <c r="W169" s="177">
        <v>0</v>
      </c>
      <c r="X169" s="177">
        <v>0</v>
      </c>
      <c r="Y169" s="177">
        <v>0</v>
      </c>
      <c r="Z169" s="188">
        <v>0</v>
      </c>
      <c r="AA169" s="188">
        <v>0</v>
      </c>
      <c r="AB169" s="188">
        <v>0</v>
      </c>
      <c r="AC169" s="168">
        <v>0</v>
      </c>
      <c r="AD169" s="178">
        <v>0</v>
      </c>
      <c r="AE169" s="178">
        <v>0</v>
      </c>
      <c r="AF169" s="178">
        <v>0</v>
      </c>
      <c r="AG169" s="178">
        <v>0</v>
      </c>
      <c r="AH169" s="178">
        <v>0</v>
      </c>
      <c r="AI169" s="178">
        <v>0</v>
      </c>
      <c r="AJ169" s="178">
        <v>0</v>
      </c>
      <c r="AK169" s="178">
        <v>0</v>
      </c>
      <c r="AL169" s="178">
        <v>0</v>
      </c>
      <c r="AM169" s="178">
        <v>0</v>
      </c>
      <c r="AN169" s="178">
        <v>0</v>
      </c>
      <c r="AO169" s="178">
        <v>0</v>
      </c>
      <c r="AP169" s="137">
        <v>0</v>
      </c>
      <c r="AQ169" s="98">
        <v>0</v>
      </c>
      <c r="AR169" s="98">
        <v>0</v>
      </c>
      <c r="AS169" s="98">
        <v>0</v>
      </c>
      <c r="AT169" s="98">
        <v>0</v>
      </c>
      <c r="AU169" s="98">
        <v>0</v>
      </c>
      <c r="AV169" s="98">
        <v>0</v>
      </c>
      <c r="AW169" s="98">
        <v>0</v>
      </c>
      <c r="AX169" s="98">
        <v>0</v>
      </c>
      <c r="AY169" s="98">
        <v>0</v>
      </c>
      <c r="AZ169" s="98">
        <v>0</v>
      </c>
      <c r="BA169" s="98">
        <v>0</v>
      </c>
      <c r="BB169" s="137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433">
        <f t="shared" si="70"/>
        <v>0</v>
      </c>
      <c r="BO169" s="98">
        <v>0</v>
      </c>
      <c r="BP169" s="98">
        <v>0</v>
      </c>
      <c r="BQ169" s="98">
        <v>0</v>
      </c>
      <c r="BR169" s="98">
        <v>0</v>
      </c>
      <c r="BS169" s="98">
        <v>0</v>
      </c>
      <c r="BT169" s="98">
        <v>0</v>
      </c>
      <c r="BU169" s="98">
        <v>0</v>
      </c>
      <c r="BV169" s="98">
        <v>0</v>
      </c>
      <c r="BW169" s="98">
        <v>8</v>
      </c>
      <c r="BX169" s="98">
        <v>37</v>
      </c>
      <c r="BY169" s="98">
        <v>25</v>
      </c>
      <c r="BZ169" s="98">
        <v>21</v>
      </c>
      <c r="CA169" s="472">
        <f t="shared" si="30"/>
        <v>91</v>
      </c>
      <c r="CB169" s="137">
        <v>8</v>
      </c>
      <c r="CC169" s="98">
        <v>10</v>
      </c>
      <c r="CD169" s="98">
        <v>11</v>
      </c>
      <c r="CE169" s="98">
        <v>8</v>
      </c>
      <c r="CF169" s="98">
        <v>22</v>
      </c>
      <c r="CG169" s="98">
        <v>11</v>
      </c>
      <c r="CH169" s="98">
        <v>9</v>
      </c>
      <c r="CI169" s="98">
        <v>12</v>
      </c>
      <c r="CJ169" s="98">
        <v>14</v>
      </c>
      <c r="CK169" s="98">
        <v>16</v>
      </c>
      <c r="CL169" s="98">
        <v>10</v>
      </c>
      <c r="CM169" s="241">
        <v>14</v>
      </c>
      <c r="CN169" s="433">
        <f t="shared" si="67"/>
        <v>145</v>
      </c>
      <c r="CO169" s="98">
        <v>7</v>
      </c>
      <c r="CP169" s="98">
        <v>5</v>
      </c>
      <c r="CQ169" s="98">
        <v>14</v>
      </c>
      <c r="CR169" s="98">
        <v>13</v>
      </c>
      <c r="CS169" s="98">
        <v>14</v>
      </c>
      <c r="CT169" s="98">
        <v>0</v>
      </c>
      <c r="CU169" s="98">
        <v>1</v>
      </c>
      <c r="CV169" s="98">
        <v>20</v>
      </c>
      <c r="CW169" s="98">
        <v>21</v>
      </c>
      <c r="CX169" s="98">
        <v>9</v>
      </c>
      <c r="CY169" s="98">
        <v>28</v>
      </c>
      <c r="CZ169" s="98">
        <v>5</v>
      </c>
      <c r="DA169" s="472">
        <f t="shared" si="66"/>
        <v>137</v>
      </c>
      <c r="DB169" s="137">
        <v>19</v>
      </c>
      <c r="DC169" s="98">
        <v>12</v>
      </c>
      <c r="DD169" s="98">
        <v>21</v>
      </c>
      <c r="DE169" s="568">
        <f t="shared" si="71"/>
        <v>29</v>
      </c>
      <c r="DF169" s="485">
        <f t="shared" si="72"/>
        <v>26</v>
      </c>
      <c r="DG169" s="474">
        <f t="shared" si="73"/>
        <v>52</v>
      </c>
      <c r="DH169" s="363">
        <f t="shared" si="74"/>
        <v>100</v>
      </c>
      <c r="DN169" s="231"/>
      <c r="DO169" s="231"/>
      <c r="DP169" s="231"/>
      <c r="DQ169" s="231"/>
      <c r="DR169" s="231"/>
      <c r="DS169" s="231"/>
      <c r="DT169" s="231"/>
      <c r="DU169" s="231"/>
      <c r="DV169" s="231"/>
      <c r="DW169" s="231"/>
      <c r="DX169" s="231"/>
      <c r="DY169" s="231"/>
      <c r="DZ169" s="231"/>
      <c r="EA169" s="231"/>
      <c r="EB169" s="231"/>
      <c r="EC169" s="231"/>
      <c r="ED169" s="231"/>
      <c r="EE169" s="231"/>
    </row>
    <row r="170" spans="1:135" ht="20.100000000000001" customHeight="1" x14ac:dyDescent="0.25">
      <c r="A170" s="536"/>
      <c r="B170" s="110" t="s">
        <v>180</v>
      </c>
      <c r="C170" s="129" t="s">
        <v>182</v>
      </c>
      <c r="D170" s="184">
        <v>0</v>
      </c>
      <c r="E170" s="185">
        <v>0</v>
      </c>
      <c r="F170" s="185">
        <v>0</v>
      </c>
      <c r="G170" s="185">
        <v>0</v>
      </c>
      <c r="H170" s="185">
        <v>0</v>
      </c>
      <c r="I170" s="185">
        <v>0</v>
      </c>
      <c r="J170" s="185">
        <v>0</v>
      </c>
      <c r="K170" s="185">
        <v>0</v>
      </c>
      <c r="L170" s="185">
        <v>0</v>
      </c>
      <c r="M170" s="185">
        <v>0</v>
      </c>
      <c r="N170" s="185">
        <v>0</v>
      </c>
      <c r="O170" s="185">
        <v>0</v>
      </c>
      <c r="P170" s="168">
        <v>0</v>
      </c>
      <c r="Q170" s="177">
        <v>0</v>
      </c>
      <c r="R170" s="177">
        <v>0</v>
      </c>
      <c r="S170" s="177">
        <v>0</v>
      </c>
      <c r="T170" s="177">
        <v>0</v>
      </c>
      <c r="U170" s="177">
        <v>0</v>
      </c>
      <c r="V170" s="177">
        <v>0</v>
      </c>
      <c r="W170" s="177">
        <v>0</v>
      </c>
      <c r="X170" s="177">
        <v>0</v>
      </c>
      <c r="Y170" s="177">
        <v>0</v>
      </c>
      <c r="Z170" s="188">
        <v>0</v>
      </c>
      <c r="AA170" s="188">
        <v>0</v>
      </c>
      <c r="AB170" s="188">
        <v>0</v>
      </c>
      <c r="AC170" s="168">
        <v>0</v>
      </c>
      <c r="AD170" s="178">
        <v>0</v>
      </c>
      <c r="AE170" s="178">
        <v>0</v>
      </c>
      <c r="AF170" s="178">
        <v>0</v>
      </c>
      <c r="AG170" s="178">
        <v>0</v>
      </c>
      <c r="AH170" s="178">
        <v>0</v>
      </c>
      <c r="AI170" s="178">
        <v>0</v>
      </c>
      <c r="AJ170" s="178">
        <v>0</v>
      </c>
      <c r="AK170" s="178">
        <v>0</v>
      </c>
      <c r="AL170" s="178">
        <v>0</v>
      </c>
      <c r="AM170" s="178">
        <v>0</v>
      </c>
      <c r="AN170" s="178">
        <v>0</v>
      </c>
      <c r="AO170" s="178">
        <v>0</v>
      </c>
      <c r="AP170" s="137">
        <v>0</v>
      </c>
      <c r="AQ170" s="98">
        <v>0</v>
      </c>
      <c r="AR170" s="98">
        <v>0</v>
      </c>
      <c r="AS170" s="98">
        <v>0</v>
      </c>
      <c r="AT170" s="98">
        <v>0</v>
      </c>
      <c r="AU170" s="98">
        <v>0</v>
      </c>
      <c r="AV170" s="98">
        <v>0</v>
      </c>
      <c r="AW170" s="98">
        <v>0</v>
      </c>
      <c r="AX170" s="98">
        <v>0</v>
      </c>
      <c r="AY170" s="98">
        <v>0</v>
      </c>
      <c r="AZ170" s="98">
        <v>0</v>
      </c>
      <c r="BA170" s="98">
        <v>0</v>
      </c>
      <c r="BB170" s="137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433">
        <f t="shared" si="70"/>
        <v>0</v>
      </c>
      <c r="BO170" s="98">
        <v>0</v>
      </c>
      <c r="BP170" s="98">
        <v>0</v>
      </c>
      <c r="BQ170" s="98">
        <v>0</v>
      </c>
      <c r="BR170" s="98">
        <v>0</v>
      </c>
      <c r="BS170" s="98">
        <v>0</v>
      </c>
      <c r="BT170" s="98">
        <v>0</v>
      </c>
      <c r="BU170" s="98">
        <v>0</v>
      </c>
      <c r="BV170" s="98">
        <v>0</v>
      </c>
      <c r="BW170" s="98">
        <v>0</v>
      </c>
      <c r="BX170" s="98">
        <v>0</v>
      </c>
      <c r="BY170" s="98">
        <v>0</v>
      </c>
      <c r="BZ170" s="98">
        <v>0</v>
      </c>
      <c r="CA170" s="472">
        <f t="shared" ref="CA170:CA184" si="75">SUM(BO170:BZ170)</f>
        <v>0</v>
      </c>
      <c r="CB170" s="137">
        <v>0</v>
      </c>
      <c r="CC170" s="98">
        <v>0</v>
      </c>
      <c r="CD170" s="98">
        <v>0</v>
      </c>
      <c r="CE170" s="98">
        <v>0</v>
      </c>
      <c r="CF170" s="98">
        <v>0</v>
      </c>
      <c r="CG170" s="98">
        <v>41</v>
      </c>
      <c r="CH170" s="98">
        <v>75</v>
      </c>
      <c r="CI170" s="98">
        <v>70</v>
      </c>
      <c r="CJ170" s="98">
        <v>71</v>
      </c>
      <c r="CK170" s="98">
        <v>71</v>
      </c>
      <c r="CL170" s="98">
        <v>67</v>
      </c>
      <c r="CM170" s="241">
        <v>77</v>
      </c>
      <c r="CN170" s="433">
        <f t="shared" si="67"/>
        <v>472</v>
      </c>
      <c r="CO170" s="98">
        <v>68</v>
      </c>
      <c r="CP170" s="98">
        <v>63</v>
      </c>
      <c r="CQ170" s="98">
        <v>76</v>
      </c>
      <c r="CR170" s="98">
        <v>73</v>
      </c>
      <c r="CS170" s="98">
        <v>70</v>
      </c>
      <c r="CT170" s="98">
        <v>72</v>
      </c>
      <c r="CU170" s="98">
        <v>74</v>
      </c>
      <c r="CV170" s="98">
        <v>79</v>
      </c>
      <c r="CW170" s="98">
        <v>71</v>
      </c>
      <c r="CX170" s="98">
        <v>69</v>
      </c>
      <c r="CY170" s="98">
        <v>77</v>
      </c>
      <c r="CZ170" s="98">
        <v>74</v>
      </c>
      <c r="DA170" s="472">
        <f t="shared" si="66"/>
        <v>866</v>
      </c>
      <c r="DB170" s="137">
        <v>65</v>
      </c>
      <c r="DC170" s="98">
        <v>59</v>
      </c>
      <c r="DD170" s="98">
        <v>72</v>
      </c>
      <c r="DE170" s="568">
        <f t="shared" si="71"/>
        <v>0</v>
      </c>
      <c r="DF170" s="485">
        <f t="shared" si="72"/>
        <v>207</v>
      </c>
      <c r="DG170" s="474">
        <f t="shared" si="73"/>
        <v>196</v>
      </c>
      <c r="DH170" s="363">
        <f t="shared" si="74"/>
        <v>-5.3140096618357502</v>
      </c>
      <c r="DN170" s="231"/>
      <c r="DO170" s="231"/>
      <c r="DP170" s="231"/>
      <c r="DQ170" s="231"/>
      <c r="DR170" s="231"/>
      <c r="DS170" s="231"/>
      <c r="DT170" s="231"/>
      <c r="DU170" s="231"/>
      <c r="DV170" s="231"/>
      <c r="DW170" s="231"/>
      <c r="DX170" s="231"/>
      <c r="DY170" s="231"/>
      <c r="DZ170" s="231"/>
      <c r="EA170" s="231"/>
      <c r="EB170" s="231"/>
      <c r="EC170" s="231"/>
      <c r="ED170" s="231"/>
      <c r="EE170" s="231"/>
    </row>
    <row r="171" spans="1:135" ht="20.100000000000001" customHeight="1" x14ac:dyDescent="0.25">
      <c r="A171" s="536"/>
      <c r="B171" s="110" t="s">
        <v>181</v>
      </c>
      <c r="C171" s="129" t="s">
        <v>183</v>
      </c>
      <c r="D171" s="184">
        <v>0</v>
      </c>
      <c r="E171" s="185">
        <v>0</v>
      </c>
      <c r="F171" s="185">
        <v>0</v>
      </c>
      <c r="G171" s="185">
        <v>0</v>
      </c>
      <c r="H171" s="185">
        <v>0</v>
      </c>
      <c r="I171" s="185">
        <v>0</v>
      </c>
      <c r="J171" s="185">
        <v>0</v>
      </c>
      <c r="K171" s="185">
        <v>0</v>
      </c>
      <c r="L171" s="185">
        <v>0</v>
      </c>
      <c r="M171" s="185">
        <v>0</v>
      </c>
      <c r="N171" s="185">
        <v>0</v>
      </c>
      <c r="O171" s="185">
        <v>0</v>
      </c>
      <c r="P171" s="168">
        <v>0</v>
      </c>
      <c r="Q171" s="177">
        <v>0</v>
      </c>
      <c r="R171" s="177">
        <v>0</v>
      </c>
      <c r="S171" s="177">
        <v>0</v>
      </c>
      <c r="T171" s="177">
        <v>0</v>
      </c>
      <c r="U171" s="177">
        <v>0</v>
      </c>
      <c r="V171" s="177">
        <v>0</v>
      </c>
      <c r="W171" s="177">
        <v>0</v>
      </c>
      <c r="X171" s="177">
        <v>0</v>
      </c>
      <c r="Y171" s="177">
        <v>0</v>
      </c>
      <c r="Z171" s="188">
        <v>0</v>
      </c>
      <c r="AA171" s="188">
        <v>0</v>
      </c>
      <c r="AB171" s="188">
        <v>0</v>
      </c>
      <c r="AC171" s="168">
        <v>0</v>
      </c>
      <c r="AD171" s="178">
        <v>0</v>
      </c>
      <c r="AE171" s="178">
        <v>0</v>
      </c>
      <c r="AF171" s="178">
        <v>0</v>
      </c>
      <c r="AG171" s="178">
        <v>0</v>
      </c>
      <c r="AH171" s="178">
        <v>0</v>
      </c>
      <c r="AI171" s="178">
        <v>0</v>
      </c>
      <c r="AJ171" s="178">
        <v>0</v>
      </c>
      <c r="AK171" s="178">
        <v>0</v>
      </c>
      <c r="AL171" s="178">
        <v>0</v>
      </c>
      <c r="AM171" s="178">
        <v>0</v>
      </c>
      <c r="AN171" s="178">
        <v>0</v>
      </c>
      <c r="AO171" s="178">
        <v>0</v>
      </c>
      <c r="AP171" s="137">
        <v>0</v>
      </c>
      <c r="AQ171" s="98">
        <v>0</v>
      </c>
      <c r="AR171" s="98">
        <v>0</v>
      </c>
      <c r="AS171" s="98">
        <v>0</v>
      </c>
      <c r="AT171" s="98">
        <v>0</v>
      </c>
      <c r="AU171" s="98">
        <v>0</v>
      </c>
      <c r="AV171" s="98">
        <v>0</v>
      </c>
      <c r="AW171" s="98">
        <v>0</v>
      </c>
      <c r="AX171" s="98">
        <v>0</v>
      </c>
      <c r="AY171" s="98">
        <v>0</v>
      </c>
      <c r="AZ171" s="98">
        <v>0</v>
      </c>
      <c r="BA171" s="98">
        <v>0</v>
      </c>
      <c r="BB171" s="137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433">
        <f t="shared" si="70"/>
        <v>0</v>
      </c>
      <c r="BO171" s="98">
        <v>0</v>
      </c>
      <c r="BP171" s="98">
        <v>0</v>
      </c>
      <c r="BQ171" s="98">
        <v>0</v>
      </c>
      <c r="BR171" s="98">
        <v>0</v>
      </c>
      <c r="BS171" s="98">
        <v>0</v>
      </c>
      <c r="BT171" s="98">
        <v>0</v>
      </c>
      <c r="BU171" s="98">
        <v>0</v>
      </c>
      <c r="BV171" s="98">
        <v>0</v>
      </c>
      <c r="BW171" s="98">
        <v>0</v>
      </c>
      <c r="BX171" s="98">
        <v>0</v>
      </c>
      <c r="BY171" s="98">
        <v>0</v>
      </c>
      <c r="BZ171" s="98">
        <v>0</v>
      </c>
      <c r="CA171" s="472">
        <f t="shared" si="75"/>
        <v>0</v>
      </c>
      <c r="CB171" s="137">
        <v>0</v>
      </c>
      <c r="CC171" s="98">
        <v>0</v>
      </c>
      <c r="CD171" s="98">
        <v>0</v>
      </c>
      <c r="CE171" s="98">
        <v>0</v>
      </c>
      <c r="CF171" s="98">
        <v>0</v>
      </c>
      <c r="CG171" s="98">
        <v>29</v>
      </c>
      <c r="CH171" s="98">
        <v>55</v>
      </c>
      <c r="CI171" s="98">
        <v>50</v>
      </c>
      <c r="CJ171" s="98">
        <v>54</v>
      </c>
      <c r="CK171" s="98">
        <v>54</v>
      </c>
      <c r="CL171" s="98">
        <v>53</v>
      </c>
      <c r="CM171" s="241">
        <v>54</v>
      </c>
      <c r="CN171" s="433">
        <f t="shared" si="67"/>
        <v>349</v>
      </c>
      <c r="CO171" s="98">
        <v>48</v>
      </c>
      <c r="CP171" s="98">
        <v>51</v>
      </c>
      <c r="CQ171" s="98">
        <v>56</v>
      </c>
      <c r="CR171" s="98">
        <v>53</v>
      </c>
      <c r="CS171" s="98">
        <v>48</v>
      </c>
      <c r="CT171" s="98">
        <v>54</v>
      </c>
      <c r="CU171" s="98">
        <v>52</v>
      </c>
      <c r="CV171" s="98">
        <v>59</v>
      </c>
      <c r="CW171" s="98">
        <v>61</v>
      </c>
      <c r="CX171" s="98">
        <v>57</v>
      </c>
      <c r="CY171" s="98">
        <v>53</v>
      </c>
      <c r="CZ171" s="98">
        <v>52</v>
      </c>
      <c r="DA171" s="472">
        <f t="shared" si="66"/>
        <v>644</v>
      </c>
      <c r="DB171" s="137">
        <v>55</v>
      </c>
      <c r="DC171" s="98">
        <v>48</v>
      </c>
      <c r="DD171" s="98">
        <v>66</v>
      </c>
      <c r="DE171" s="568">
        <f t="shared" si="71"/>
        <v>0</v>
      </c>
      <c r="DF171" s="485">
        <f t="shared" si="72"/>
        <v>155</v>
      </c>
      <c r="DG171" s="474">
        <f t="shared" si="73"/>
        <v>169</v>
      </c>
      <c r="DH171" s="363">
        <f t="shared" si="74"/>
        <v>9.0322580645161299</v>
      </c>
      <c r="DN171" s="231"/>
      <c r="DO171" s="231"/>
      <c r="DP171" s="231"/>
      <c r="DQ171" s="231"/>
      <c r="DR171" s="231"/>
      <c r="DS171" s="231"/>
      <c r="DT171" s="231"/>
      <c r="DU171" s="231"/>
      <c r="DV171" s="231"/>
      <c r="DW171" s="231"/>
      <c r="DX171" s="231"/>
      <c r="DY171" s="231"/>
      <c r="DZ171" s="231"/>
      <c r="EA171" s="231"/>
      <c r="EB171" s="231"/>
      <c r="EC171" s="231"/>
      <c r="ED171" s="231"/>
      <c r="EE171" s="231"/>
    </row>
    <row r="172" spans="1:135" ht="20.100000000000001" customHeight="1" x14ac:dyDescent="0.25">
      <c r="A172" s="536"/>
      <c r="B172" s="110" t="s">
        <v>184</v>
      </c>
      <c r="C172" s="129" t="s">
        <v>167</v>
      </c>
      <c r="D172" s="184">
        <v>0</v>
      </c>
      <c r="E172" s="185">
        <v>0</v>
      </c>
      <c r="F172" s="185">
        <v>0</v>
      </c>
      <c r="G172" s="185">
        <v>0</v>
      </c>
      <c r="H172" s="185">
        <v>0</v>
      </c>
      <c r="I172" s="185">
        <v>0</v>
      </c>
      <c r="J172" s="185">
        <v>0</v>
      </c>
      <c r="K172" s="185">
        <v>0</v>
      </c>
      <c r="L172" s="185">
        <v>0</v>
      </c>
      <c r="M172" s="185">
        <v>0</v>
      </c>
      <c r="N172" s="185">
        <v>0</v>
      </c>
      <c r="O172" s="185">
        <v>0</v>
      </c>
      <c r="P172" s="168">
        <v>0</v>
      </c>
      <c r="Q172" s="177">
        <v>0</v>
      </c>
      <c r="R172" s="177">
        <v>0</v>
      </c>
      <c r="S172" s="177">
        <v>0</v>
      </c>
      <c r="T172" s="177">
        <v>0</v>
      </c>
      <c r="U172" s="177">
        <v>0</v>
      </c>
      <c r="V172" s="177">
        <v>0</v>
      </c>
      <c r="W172" s="177">
        <v>0</v>
      </c>
      <c r="X172" s="177">
        <v>0</v>
      </c>
      <c r="Y172" s="177">
        <v>0</v>
      </c>
      <c r="Z172" s="188">
        <v>0</v>
      </c>
      <c r="AA172" s="188">
        <v>0</v>
      </c>
      <c r="AB172" s="188">
        <v>0</v>
      </c>
      <c r="AC172" s="168">
        <v>0</v>
      </c>
      <c r="AD172" s="178">
        <v>0</v>
      </c>
      <c r="AE172" s="178">
        <v>0</v>
      </c>
      <c r="AF172" s="178">
        <v>0</v>
      </c>
      <c r="AG172" s="178">
        <v>0</v>
      </c>
      <c r="AH172" s="178">
        <v>0</v>
      </c>
      <c r="AI172" s="178">
        <v>0</v>
      </c>
      <c r="AJ172" s="178">
        <v>0</v>
      </c>
      <c r="AK172" s="178">
        <v>0</v>
      </c>
      <c r="AL172" s="178">
        <v>0</v>
      </c>
      <c r="AM172" s="178">
        <v>0</v>
      </c>
      <c r="AN172" s="178">
        <v>0</v>
      </c>
      <c r="AO172" s="178">
        <v>0</v>
      </c>
      <c r="AP172" s="137">
        <v>0</v>
      </c>
      <c r="AQ172" s="98">
        <v>0</v>
      </c>
      <c r="AR172" s="98">
        <v>0</v>
      </c>
      <c r="AS172" s="98">
        <v>0</v>
      </c>
      <c r="AT172" s="98">
        <v>0</v>
      </c>
      <c r="AU172" s="98">
        <v>0</v>
      </c>
      <c r="AV172" s="98">
        <v>0</v>
      </c>
      <c r="AW172" s="98">
        <v>0</v>
      </c>
      <c r="AX172" s="98">
        <v>0</v>
      </c>
      <c r="AY172" s="98">
        <v>0</v>
      </c>
      <c r="AZ172" s="98">
        <v>0</v>
      </c>
      <c r="BA172" s="98">
        <v>0</v>
      </c>
      <c r="BB172" s="137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433">
        <f t="shared" si="70"/>
        <v>0</v>
      </c>
      <c r="BO172" s="98">
        <v>0</v>
      </c>
      <c r="BP172" s="98">
        <v>0</v>
      </c>
      <c r="BQ172" s="98">
        <v>0</v>
      </c>
      <c r="BR172" s="98">
        <v>0</v>
      </c>
      <c r="BS172" s="98">
        <v>0</v>
      </c>
      <c r="BT172" s="98">
        <v>0</v>
      </c>
      <c r="BU172" s="98">
        <v>0</v>
      </c>
      <c r="BV172" s="98">
        <v>0</v>
      </c>
      <c r="BW172" s="98">
        <v>0</v>
      </c>
      <c r="BX172" s="98">
        <v>0</v>
      </c>
      <c r="BY172" s="98">
        <v>0</v>
      </c>
      <c r="BZ172" s="98">
        <v>0</v>
      </c>
      <c r="CA172" s="472">
        <f t="shared" si="75"/>
        <v>0</v>
      </c>
      <c r="CB172" s="137">
        <v>0</v>
      </c>
      <c r="CC172" s="98">
        <v>0</v>
      </c>
      <c r="CD172" s="98">
        <v>0</v>
      </c>
      <c r="CE172" s="98">
        <v>0</v>
      </c>
      <c r="CF172" s="98">
        <v>0</v>
      </c>
      <c r="CG172" s="98">
        <v>1</v>
      </c>
      <c r="CH172" s="98">
        <v>2</v>
      </c>
      <c r="CI172" s="98">
        <v>1</v>
      </c>
      <c r="CJ172" s="98">
        <v>3</v>
      </c>
      <c r="CK172" s="98">
        <v>2</v>
      </c>
      <c r="CL172" s="98">
        <v>2</v>
      </c>
      <c r="CM172" s="241">
        <v>4</v>
      </c>
      <c r="CN172" s="433">
        <f t="shared" si="67"/>
        <v>15</v>
      </c>
      <c r="CO172" s="98">
        <v>3</v>
      </c>
      <c r="CP172" s="98">
        <v>2</v>
      </c>
      <c r="CQ172" s="98">
        <v>3</v>
      </c>
      <c r="CR172" s="98">
        <v>1</v>
      </c>
      <c r="CS172" s="98">
        <v>2</v>
      </c>
      <c r="CT172" s="98">
        <v>2</v>
      </c>
      <c r="CU172" s="98">
        <v>0</v>
      </c>
      <c r="CV172" s="98">
        <v>1</v>
      </c>
      <c r="CW172" s="98">
        <v>1</v>
      </c>
      <c r="CX172" s="98">
        <v>0</v>
      </c>
      <c r="CY172" s="98">
        <v>1</v>
      </c>
      <c r="CZ172" s="98">
        <v>1</v>
      </c>
      <c r="DA172" s="472">
        <f t="shared" si="66"/>
        <v>17</v>
      </c>
      <c r="DB172" s="137">
        <v>2</v>
      </c>
      <c r="DC172" s="98">
        <v>1</v>
      </c>
      <c r="DD172" s="98">
        <v>1</v>
      </c>
      <c r="DE172" s="568">
        <f t="shared" si="71"/>
        <v>0</v>
      </c>
      <c r="DF172" s="485">
        <f t="shared" si="72"/>
        <v>8</v>
      </c>
      <c r="DG172" s="474">
        <f t="shared" si="73"/>
        <v>4</v>
      </c>
      <c r="DH172" s="363">
        <f t="shared" si="74"/>
        <v>-50</v>
      </c>
      <c r="DN172" s="231"/>
      <c r="DO172" s="231"/>
      <c r="DP172" s="231"/>
      <c r="DQ172" s="231"/>
      <c r="DR172" s="231"/>
      <c r="DS172" s="231"/>
      <c r="DT172" s="231"/>
      <c r="DU172" s="231"/>
      <c r="DV172" s="231"/>
      <c r="DW172" s="231"/>
      <c r="DX172" s="231"/>
      <c r="DY172" s="231"/>
      <c r="DZ172" s="231"/>
      <c r="EA172" s="231"/>
      <c r="EB172" s="231"/>
      <c r="EC172" s="231"/>
      <c r="ED172" s="231"/>
      <c r="EE172" s="231"/>
    </row>
    <row r="173" spans="1:135" ht="20.100000000000001" customHeight="1" x14ac:dyDescent="0.25">
      <c r="A173" s="536"/>
      <c r="B173" s="110" t="s">
        <v>207</v>
      </c>
      <c r="C173" s="129" t="s">
        <v>211</v>
      </c>
      <c r="D173" s="184">
        <v>0</v>
      </c>
      <c r="E173" s="185">
        <v>0</v>
      </c>
      <c r="F173" s="185">
        <v>0</v>
      </c>
      <c r="G173" s="185">
        <v>0</v>
      </c>
      <c r="H173" s="185">
        <v>0</v>
      </c>
      <c r="I173" s="185">
        <v>0</v>
      </c>
      <c r="J173" s="185">
        <v>0</v>
      </c>
      <c r="K173" s="185">
        <v>0</v>
      </c>
      <c r="L173" s="185">
        <v>0</v>
      </c>
      <c r="M173" s="185">
        <v>0</v>
      </c>
      <c r="N173" s="185">
        <v>0</v>
      </c>
      <c r="O173" s="572">
        <v>0</v>
      </c>
      <c r="P173" s="168">
        <v>0</v>
      </c>
      <c r="Q173" s="184">
        <v>0</v>
      </c>
      <c r="R173" s="185">
        <v>0</v>
      </c>
      <c r="S173" s="185">
        <v>0</v>
      </c>
      <c r="T173" s="185">
        <v>0</v>
      </c>
      <c r="U173" s="185">
        <v>0</v>
      </c>
      <c r="V173" s="185">
        <v>0</v>
      </c>
      <c r="W173" s="185">
        <v>0</v>
      </c>
      <c r="X173" s="185">
        <v>0</v>
      </c>
      <c r="Y173" s="185">
        <v>0</v>
      </c>
      <c r="Z173" s="185">
        <v>0</v>
      </c>
      <c r="AA173" s="185">
        <v>0</v>
      </c>
      <c r="AB173" s="572">
        <v>0</v>
      </c>
      <c r="AC173" s="168">
        <v>0</v>
      </c>
      <c r="AD173" s="184">
        <v>0</v>
      </c>
      <c r="AE173" s="185">
        <v>0</v>
      </c>
      <c r="AF173" s="185">
        <v>0</v>
      </c>
      <c r="AG173" s="185">
        <v>0</v>
      </c>
      <c r="AH173" s="185">
        <v>0</v>
      </c>
      <c r="AI173" s="185">
        <v>0</v>
      </c>
      <c r="AJ173" s="185">
        <v>0</v>
      </c>
      <c r="AK173" s="185">
        <v>0</v>
      </c>
      <c r="AL173" s="185">
        <v>0</v>
      </c>
      <c r="AM173" s="185">
        <v>0</v>
      </c>
      <c r="AN173" s="185">
        <v>0</v>
      </c>
      <c r="AO173" s="572">
        <v>0</v>
      </c>
      <c r="AP173" s="184">
        <v>0</v>
      </c>
      <c r="AQ173" s="185">
        <v>0</v>
      </c>
      <c r="AR173" s="185">
        <v>0</v>
      </c>
      <c r="AS173" s="185">
        <v>0</v>
      </c>
      <c r="AT173" s="185">
        <v>0</v>
      </c>
      <c r="AU173" s="185">
        <v>0</v>
      </c>
      <c r="AV173" s="185">
        <v>0</v>
      </c>
      <c r="AW173" s="185">
        <v>0</v>
      </c>
      <c r="AX173" s="185">
        <v>0</v>
      </c>
      <c r="AY173" s="185">
        <v>0</v>
      </c>
      <c r="AZ173" s="185">
        <v>0</v>
      </c>
      <c r="BA173" s="572">
        <v>0</v>
      </c>
      <c r="BB173" s="184">
        <v>0</v>
      </c>
      <c r="BC173" s="185">
        <v>0</v>
      </c>
      <c r="BD173" s="185">
        <v>0</v>
      </c>
      <c r="BE173" s="185">
        <v>0</v>
      </c>
      <c r="BF173" s="185">
        <v>0</v>
      </c>
      <c r="BG173" s="185">
        <v>0</v>
      </c>
      <c r="BH173" s="185">
        <v>0</v>
      </c>
      <c r="BI173" s="185">
        <v>0</v>
      </c>
      <c r="BJ173" s="185">
        <v>0</v>
      </c>
      <c r="BK173" s="185">
        <v>0</v>
      </c>
      <c r="BL173" s="185">
        <v>0</v>
      </c>
      <c r="BM173" s="572">
        <v>0</v>
      </c>
      <c r="BN173" s="433">
        <f t="shared" si="70"/>
        <v>0</v>
      </c>
      <c r="BO173" s="98">
        <v>0</v>
      </c>
      <c r="BP173" s="98">
        <v>0</v>
      </c>
      <c r="BQ173" s="98">
        <v>0</v>
      </c>
      <c r="BR173" s="98">
        <v>0</v>
      </c>
      <c r="BS173" s="98">
        <v>0</v>
      </c>
      <c r="BT173" s="98">
        <v>0</v>
      </c>
      <c r="BU173" s="98">
        <v>0</v>
      </c>
      <c r="BV173" s="98">
        <v>0</v>
      </c>
      <c r="BW173" s="98">
        <v>0</v>
      </c>
      <c r="BX173" s="98">
        <v>0</v>
      </c>
      <c r="BY173" s="98">
        <v>0</v>
      </c>
      <c r="BZ173" s="98">
        <v>0</v>
      </c>
      <c r="CA173" s="472">
        <f t="shared" si="75"/>
        <v>0</v>
      </c>
      <c r="CB173" s="137">
        <v>0</v>
      </c>
      <c r="CC173" s="98">
        <v>0</v>
      </c>
      <c r="CD173" s="98">
        <v>0</v>
      </c>
      <c r="CE173" s="98">
        <v>0</v>
      </c>
      <c r="CF173" s="98">
        <v>0</v>
      </c>
      <c r="CG173" s="98">
        <v>0</v>
      </c>
      <c r="CH173" s="98">
        <v>0</v>
      </c>
      <c r="CI173" s="98">
        <v>0</v>
      </c>
      <c r="CJ173" s="98">
        <v>0</v>
      </c>
      <c r="CK173" s="98">
        <v>0</v>
      </c>
      <c r="CL173" s="98">
        <v>0</v>
      </c>
      <c r="CM173" s="241">
        <v>0</v>
      </c>
      <c r="CN173" s="433">
        <f t="shared" si="67"/>
        <v>0</v>
      </c>
      <c r="CO173" s="98">
        <v>0</v>
      </c>
      <c r="CP173" s="98">
        <v>1</v>
      </c>
      <c r="CQ173" s="98">
        <v>0</v>
      </c>
      <c r="CR173" s="98">
        <v>1</v>
      </c>
      <c r="CS173" s="98">
        <v>4</v>
      </c>
      <c r="CT173" s="98">
        <v>7</v>
      </c>
      <c r="CU173" s="98">
        <v>6</v>
      </c>
      <c r="CV173" s="98">
        <v>0</v>
      </c>
      <c r="CW173" s="98">
        <v>0</v>
      </c>
      <c r="CX173" s="98">
        <v>0</v>
      </c>
      <c r="CY173" s="98">
        <v>0</v>
      </c>
      <c r="CZ173" s="98">
        <v>0</v>
      </c>
      <c r="DA173" s="472">
        <f t="shared" si="66"/>
        <v>19</v>
      </c>
      <c r="DB173" s="137">
        <v>0</v>
      </c>
      <c r="DC173" s="98">
        <v>0</v>
      </c>
      <c r="DD173" s="98">
        <v>0</v>
      </c>
      <c r="DE173" s="568">
        <f t="shared" si="71"/>
        <v>0</v>
      </c>
      <c r="DF173" s="485">
        <f t="shared" si="72"/>
        <v>1</v>
      </c>
      <c r="DG173" s="474">
        <f t="shared" si="73"/>
        <v>0</v>
      </c>
      <c r="DH173" s="363">
        <f t="shared" si="74"/>
        <v>-100</v>
      </c>
      <c r="DN173" s="231"/>
      <c r="DO173" s="231"/>
      <c r="DP173" s="231"/>
      <c r="DQ173" s="231"/>
      <c r="DR173" s="231"/>
      <c r="DS173" s="231"/>
      <c r="DT173" s="231"/>
      <c r="DU173" s="231"/>
      <c r="DV173" s="231"/>
      <c r="DW173" s="231"/>
      <c r="DX173" s="231"/>
      <c r="DY173" s="231"/>
      <c r="DZ173" s="231"/>
      <c r="EA173" s="231"/>
      <c r="EB173" s="231"/>
      <c r="EC173" s="231"/>
      <c r="ED173" s="231"/>
      <c r="EE173" s="231"/>
    </row>
    <row r="174" spans="1:135" ht="20.100000000000001" customHeight="1" x14ac:dyDescent="0.25">
      <c r="A174" s="536"/>
      <c r="B174" s="110" t="s">
        <v>208</v>
      </c>
      <c r="C174" s="129" t="s">
        <v>212</v>
      </c>
      <c r="D174" s="184">
        <v>0</v>
      </c>
      <c r="E174" s="185">
        <v>0</v>
      </c>
      <c r="F174" s="185">
        <v>0</v>
      </c>
      <c r="G174" s="185">
        <v>0</v>
      </c>
      <c r="H174" s="185">
        <v>0</v>
      </c>
      <c r="I174" s="185">
        <v>0</v>
      </c>
      <c r="J174" s="185">
        <v>0</v>
      </c>
      <c r="K174" s="185">
        <v>0</v>
      </c>
      <c r="L174" s="185">
        <v>0</v>
      </c>
      <c r="M174" s="185">
        <v>0</v>
      </c>
      <c r="N174" s="185">
        <v>0</v>
      </c>
      <c r="O174" s="572">
        <v>0</v>
      </c>
      <c r="P174" s="168">
        <v>0</v>
      </c>
      <c r="Q174" s="184">
        <v>0</v>
      </c>
      <c r="R174" s="185">
        <v>0</v>
      </c>
      <c r="S174" s="185">
        <v>0</v>
      </c>
      <c r="T174" s="185">
        <v>0</v>
      </c>
      <c r="U174" s="185">
        <v>0</v>
      </c>
      <c r="V174" s="185">
        <v>0</v>
      </c>
      <c r="W174" s="185">
        <v>0</v>
      </c>
      <c r="X174" s="185">
        <v>0</v>
      </c>
      <c r="Y174" s="185">
        <v>0</v>
      </c>
      <c r="Z174" s="185">
        <v>0</v>
      </c>
      <c r="AA174" s="185">
        <v>0</v>
      </c>
      <c r="AB174" s="572">
        <v>0</v>
      </c>
      <c r="AC174" s="168">
        <v>0</v>
      </c>
      <c r="AD174" s="184">
        <v>0</v>
      </c>
      <c r="AE174" s="185">
        <v>0</v>
      </c>
      <c r="AF174" s="185">
        <v>0</v>
      </c>
      <c r="AG174" s="185">
        <v>0</v>
      </c>
      <c r="AH174" s="185">
        <v>0</v>
      </c>
      <c r="AI174" s="185">
        <v>0</v>
      </c>
      <c r="AJ174" s="185">
        <v>0</v>
      </c>
      <c r="AK174" s="185">
        <v>0</v>
      </c>
      <c r="AL174" s="185">
        <v>0</v>
      </c>
      <c r="AM174" s="185">
        <v>0</v>
      </c>
      <c r="AN174" s="185">
        <v>0</v>
      </c>
      <c r="AO174" s="572">
        <v>0</v>
      </c>
      <c r="AP174" s="184">
        <v>0</v>
      </c>
      <c r="AQ174" s="185">
        <v>0</v>
      </c>
      <c r="AR174" s="185">
        <v>0</v>
      </c>
      <c r="AS174" s="185">
        <v>0</v>
      </c>
      <c r="AT174" s="185">
        <v>0</v>
      </c>
      <c r="AU174" s="185">
        <v>0</v>
      </c>
      <c r="AV174" s="185">
        <v>0</v>
      </c>
      <c r="AW174" s="185">
        <v>0</v>
      </c>
      <c r="AX174" s="185">
        <v>0</v>
      </c>
      <c r="AY174" s="185">
        <v>0</v>
      </c>
      <c r="AZ174" s="185">
        <v>0</v>
      </c>
      <c r="BA174" s="572">
        <v>0</v>
      </c>
      <c r="BB174" s="184">
        <v>0</v>
      </c>
      <c r="BC174" s="185">
        <v>0</v>
      </c>
      <c r="BD174" s="185">
        <v>0</v>
      </c>
      <c r="BE174" s="185">
        <v>0</v>
      </c>
      <c r="BF174" s="185">
        <v>0</v>
      </c>
      <c r="BG174" s="185">
        <v>0</v>
      </c>
      <c r="BH174" s="185">
        <v>0</v>
      </c>
      <c r="BI174" s="185">
        <v>0</v>
      </c>
      <c r="BJ174" s="185">
        <v>0</v>
      </c>
      <c r="BK174" s="185">
        <v>0</v>
      </c>
      <c r="BL174" s="185">
        <v>0</v>
      </c>
      <c r="BM174" s="572">
        <v>0</v>
      </c>
      <c r="BN174" s="433">
        <f t="shared" si="70"/>
        <v>0</v>
      </c>
      <c r="BO174" s="98">
        <v>0</v>
      </c>
      <c r="BP174" s="98">
        <v>0</v>
      </c>
      <c r="BQ174" s="98">
        <v>0</v>
      </c>
      <c r="BR174" s="98">
        <v>0</v>
      </c>
      <c r="BS174" s="98">
        <v>0</v>
      </c>
      <c r="BT174" s="98">
        <v>0</v>
      </c>
      <c r="BU174" s="98">
        <v>0</v>
      </c>
      <c r="BV174" s="98">
        <v>0</v>
      </c>
      <c r="BW174" s="98">
        <v>0</v>
      </c>
      <c r="BX174" s="98">
        <v>0</v>
      </c>
      <c r="BY174" s="98">
        <v>0</v>
      </c>
      <c r="BZ174" s="98">
        <v>0</v>
      </c>
      <c r="CA174" s="472">
        <f t="shared" si="75"/>
        <v>0</v>
      </c>
      <c r="CB174" s="137">
        <v>0</v>
      </c>
      <c r="CC174" s="98">
        <v>0</v>
      </c>
      <c r="CD174" s="98">
        <v>0</v>
      </c>
      <c r="CE174" s="98">
        <v>0</v>
      </c>
      <c r="CF174" s="98">
        <v>0</v>
      </c>
      <c r="CG174" s="98">
        <v>0</v>
      </c>
      <c r="CH174" s="98">
        <v>0</v>
      </c>
      <c r="CI174" s="98">
        <v>0</v>
      </c>
      <c r="CJ174" s="98">
        <v>0</v>
      </c>
      <c r="CK174" s="98">
        <v>0</v>
      </c>
      <c r="CL174" s="98">
        <v>0</v>
      </c>
      <c r="CM174" s="241">
        <v>0</v>
      </c>
      <c r="CN174" s="433">
        <f t="shared" si="67"/>
        <v>0</v>
      </c>
      <c r="CO174" s="98">
        <v>0</v>
      </c>
      <c r="CP174" s="98">
        <v>6</v>
      </c>
      <c r="CQ174" s="98">
        <v>10</v>
      </c>
      <c r="CR174" s="98">
        <v>12</v>
      </c>
      <c r="CS174" s="98">
        <v>12</v>
      </c>
      <c r="CT174" s="98">
        <v>44</v>
      </c>
      <c r="CU174" s="98">
        <v>44</v>
      </c>
      <c r="CV174" s="98">
        <v>5</v>
      </c>
      <c r="CW174" s="98">
        <v>0</v>
      </c>
      <c r="CX174" s="98">
        <v>0</v>
      </c>
      <c r="CY174" s="98">
        <v>0</v>
      </c>
      <c r="CZ174" s="98">
        <v>0</v>
      </c>
      <c r="DA174" s="472">
        <f t="shared" si="66"/>
        <v>133</v>
      </c>
      <c r="DB174" s="137">
        <v>0</v>
      </c>
      <c r="DC174" s="98">
        <v>0</v>
      </c>
      <c r="DD174" s="98">
        <v>0</v>
      </c>
      <c r="DE174" s="568">
        <f t="shared" si="71"/>
        <v>0</v>
      </c>
      <c r="DF174" s="485">
        <f t="shared" si="72"/>
        <v>16</v>
      </c>
      <c r="DG174" s="474">
        <f t="shared" si="73"/>
        <v>0</v>
      </c>
      <c r="DH174" s="363">
        <f t="shared" si="74"/>
        <v>-100</v>
      </c>
      <c r="DN174" s="231"/>
      <c r="DO174" s="231"/>
      <c r="DP174" s="231"/>
      <c r="DQ174" s="231"/>
      <c r="DR174" s="231"/>
      <c r="DS174" s="231"/>
      <c r="DT174" s="231"/>
      <c r="DU174" s="231"/>
      <c r="DV174" s="231"/>
      <c r="DW174" s="231"/>
      <c r="DX174" s="231"/>
      <c r="DY174" s="231"/>
      <c r="DZ174" s="231"/>
      <c r="EA174" s="231"/>
      <c r="EB174" s="231"/>
      <c r="EC174" s="231"/>
      <c r="ED174" s="231"/>
      <c r="EE174" s="231"/>
    </row>
    <row r="175" spans="1:135" ht="20.100000000000001" customHeight="1" x14ac:dyDescent="0.25">
      <c r="A175" s="536"/>
      <c r="B175" s="463" t="s">
        <v>209</v>
      </c>
      <c r="C175" s="464" t="s">
        <v>213</v>
      </c>
      <c r="D175" s="184">
        <v>0</v>
      </c>
      <c r="E175" s="185">
        <v>0</v>
      </c>
      <c r="F175" s="185">
        <v>0</v>
      </c>
      <c r="G175" s="185">
        <v>0</v>
      </c>
      <c r="H175" s="185">
        <v>0</v>
      </c>
      <c r="I175" s="185">
        <v>0</v>
      </c>
      <c r="J175" s="185">
        <v>0</v>
      </c>
      <c r="K175" s="185">
        <v>0</v>
      </c>
      <c r="L175" s="185">
        <v>0</v>
      </c>
      <c r="M175" s="185">
        <v>0</v>
      </c>
      <c r="N175" s="185">
        <v>0</v>
      </c>
      <c r="O175" s="572">
        <v>0</v>
      </c>
      <c r="P175" s="168">
        <v>0</v>
      </c>
      <c r="Q175" s="184">
        <v>0</v>
      </c>
      <c r="R175" s="185">
        <v>0</v>
      </c>
      <c r="S175" s="185">
        <v>0</v>
      </c>
      <c r="T175" s="185">
        <v>0</v>
      </c>
      <c r="U175" s="185">
        <v>0</v>
      </c>
      <c r="V175" s="185">
        <v>0</v>
      </c>
      <c r="W175" s="185">
        <v>0</v>
      </c>
      <c r="X175" s="185">
        <v>0</v>
      </c>
      <c r="Y175" s="185">
        <v>0</v>
      </c>
      <c r="Z175" s="185">
        <v>0</v>
      </c>
      <c r="AA175" s="185">
        <v>0</v>
      </c>
      <c r="AB175" s="572">
        <v>0</v>
      </c>
      <c r="AC175" s="168">
        <v>0</v>
      </c>
      <c r="AD175" s="184">
        <v>0</v>
      </c>
      <c r="AE175" s="185">
        <v>0</v>
      </c>
      <c r="AF175" s="185">
        <v>0</v>
      </c>
      <c r="AG175" s="185">
        <v>0</v>
      </c>
      <c r="AH175" s="185">
        <v>0</v>
      </c>
      <c r="AI175" s="185">
        <v>0</v>
      </c>
      <c r="AJ175" s="185">
        <v>0</v>
      </c>
      <c r="AK175" s="185">
        <v>0</v>
      </c>
      <c r="AL175" s="185">
        <v>0</v>
      </c>
      <c r="AM175" s="185">
        <v>0</v>
      </c>
      <c r="AN175" s="185">
        <v>0</v>
      </c>
      <c r="AO175" s="572">
        <v>0</v>
      </c>
      <c r="AP175" s="184">
        <v>0</v>
      </c>
      <c r="AQ175" s="185">
        <v>0</v>
      </c>
      <c r="AR175" s="185">
        <v>0</v>
      </c>
      <c r="AS175" s="185">
        <v>0</v>
      </c>
      <c r="AT175" s="185">
        <v>0</v>
      </c>
      <c r="AU175" s="185">
        <v>0</v>
      </c>
      <c r="AV175" s="185">
        <v>0</v>
      </c>
      <c r="AW175" s="185">
        <v>0</v>
      </c>
      <c r="AX175" s="185">
        <v>0</v>
      </c>
      <c r="AY175" s="185">
        <v>0</v>
      </c>
      <c r="AZ175" s="185">
        <v>0</v>
      </c>
      <c r="BA175" s="572">
        <v>0</v>
      </c>
      <c r="BB175" s="184">
        <v>0</v>
      </c>
      <c r="BC175" s="185">
        <v>0</v>
      </c>
      <c r="BD175" s="185">
        <v>0</v>
      </c>
      <c r="BE175" s="185">
        <v>0</v>
      </c>
      <c r="BF175" s="185">
        <v>0</v>
      </c>
      <c r="BG175" s="185">
        <v>0</v>
      </c>
      <c r="BH175" s="185">
        <v>0</v>
      </c>
      <c r="BI175" s="185">
        <v>0</v>
      </c>
      <c r="BJ175" s="185">
        <v>0</v>
      </c>
      <c r="BK175" s="185">
        <v>0</v>
      </c>
      <c r="BL175" s="185">
        <v>0</v>
      </c>
      <c r="BM175" s="572">
        <v>0</v>
      </c>
      <c r="BN175" s="433">
        <f t="shared" si="70"/>
        <v>0</v>
      </c>
      <c r="BO175" s="98">
        <v>0</v>
      </c>
      <c r="BP175" s="98">
        <v>0</v>
      </c>
      <c r="BQ175" s="98">
        <v>0</v>
      </c>
      <c r="BR175" s="98">
        <v>0</v>
      </c>
      <c r="BS175" s="98">
        <v>0</v>
      </c>
      <c r="BT175" s="98">
        <v>0</v>
      </c>
      <c r="BU175" s="98">
        <v>0</v>
      </c>
      <c r="BV175" s="98">
        <v>0</v>
      </c>
      <c r="BW175" s="98">
        <v>0</v>
      </c>
      <c r="BX175" s="98">
        <v>0</v>
      </c>
      <c r="BY175" s="98">
        <v>0</v>
      </c>
      <c r="BZ175" s="98">
        <v>0</v>
      </c>
      <c r="CA175" s="472">
        <f t="shared" si="75"/>
        <v>0</v>
      </c>
      <c r="CB175" s="137">
        <v>0</v>
      </c>
      <c r="CC175" s="98">
        <v>0</v>
      </c>
      <c r="CD175" s="98">
        <v>0</v>
      </c>
      <c r="CE175" s="98">
        <v>0</v>
      </c>
      <c r="CF175" s="98">
        <v>0</v>
      </c>
      <c r="CG175" s="98">
        <v>0</v>
      </c>
      <c r="CH175" s="98">
        <v>0</v>
      </c>
      <c r="CI175" s="98">
        <v>0</v>
      </c>
      <c r="CJ175" s="98">
        <v>0</v>
      </c>
      <c r="CK175" s="98">
        <v>0</v>
      </c>
      <c r="CL175" s="98">
        <v>0</v>
      </c>
      <c r="CM175" s="241">
        <v>0</v>
      </c>
      <c r="CN175" s="433">
        <f t="shared" si="67"/>
        <v>0</v>
      </c>
      <c r="CO175" s="98">
        <v>0</v>
      </c>
      <c r="CP175" s="98">
        <v>1</v>
      </c>
      <c r="CQ175" s="98">
        <v>0</v>
      </c>
      <c r="CR175" s="98">
        <v>3</v>
      </c>
      <c r="CS175" s="98">
        <v>1</v>
      </c>
      <c r="CT175" s="98">
        <v>11</v>
      </c>
      <c r="CU175" s="98">
        <v>8</v>
      </c>
      <c r="CV175" s="98">
        <v>1</v>
      </c>
      <c r="CW175" s="98">
        <v>0</v>
      </c>
      <c r="CX175" s="98">
        <v>0</v>
      </c>
      <c r="CY175" s="98">
        <v>0</v>
      </c>
      <c r="CZ175" s="98">
        <v>0</v>
      </c>
      <c r="DA175" s="472">
        <f t="shared" si="66"/>
        <v>25</v>
      </c>
      <c r="DB175" s="137">
        <v>0</v>
      </c>
      <c r="DC175" s="98">
        <v>0</v>
      </c>
      <c r="DD175" s="98">
        <v>0</v>
      </c>
      <c r="DE175" s="568">
        <f t="shared" si="71"/>
        <v>0</v>
      </c>
      <c r="DF175" s="485">
        <f t="shared" si="72"/>
        <v>1</v>
      </c>
      <c r="DG175" s="474">
        <f t="shared" si="73"/>
        <v>0</v>
      </c>
      <c r="DH175" s="363">
        <f t="shared" si="74"/>
        <v>-100</v>
      </c>
      <c r="DN175" s="231"/>
      <c r="DO175" s="231"/>
      <c r="DP175" s="231"/>
      <c r="DQ175" s="231"/>
      <c r="DR175" s="231"/>
      <c r="DS175" s="231"/>
      <c r="DT175" s="231"/>
      <c r="DU175" s="231"/>
      <c r="DV175" s="231"/>
      <c r="DW175" s="231"/>
      <c r="DX175" s="231"/>
      <c r="DY175" s="231"/>
      <c r="DZ175" s="231"/>
      <c r="EA175" s="231"/>
      <c r="EB175" s="231"/>
      <c r="EC175" s="231"/>
      <c r="ED175" s="231"/>
      <c r="EE175" s="231"/>
    </row>
    <row r="176" spans="1:135" ht="20.100000000000001" customHeight="1" x14ac:dyDescent="0.25">
      <c r="A176" s="536"/>
      <c r="B176" s="110" t="s">
        <v>210</v>
      </c>
      <c r="C176" s="129" t="s">
        <v>214</v>
      </c>
      <c r="D176" s="184">
        <v>0</v>
      </c>
      <c r="E176" s="185">
        <v>0</v>
      </c>
      <c r="F176" s="185">
        <v>0</v>
      </c>
      <c r="G176" s="185">
        <v>0</v>
      </c>
      <c r="H176" s="185">
        <v>0</v>
      </c>
      <c r="I176" s="185">
        <v>0</v>
      </c>
      <c r="J176" s="185">
        <v>0</v>
      </c>
      <c r="K176" s="185">
        <v>0</v>
      </c>
      <c r="L176" s="185">
        <v>0</v>
      </c>
      <c r="M176" s="185">
        <v>0</v>
      </c>
      <c r="N176" s="185">
        <v>0</v>
      </c>
      <c r="O176" s="572">
        <v>0</v>
      </c>
      <c r="P176" s="168">
        <v>0</v>
      </c>
      <c r="Q176" s="184">
        <v>0</v>
      </c>
      <c r="R176" s="185">
        <v>0</v>
      </c>
      <c r="S176" s="185">
        <v>0</v>
      </c>
      <c r="T176" s="185">
        <v>0</v>
      </c>
      <c r="U176" s="185">
        <v>0</v>
      </c>
      <c r="V176" s="185">
        <v>0</v>
      </c>
      <c r="W176" s="185">
        <v>0</v>
      </c>
      <c r="X176" s="185">
        <v>0</v>
      </c>
      <c r="Y176" s="185">
        <v>0</v>
      </c>
      <c r="Z176" s="185">
        <v>0</v>
      </c>
      <c r="AA176" s="185">
        <v>0</v>
      </c>
      <c r="AB176" s="572">
        <v>0</v>
      </c>
      <c r="AC176" s="168">
        <v>0</v>
      </c>
      <c r="AD176" s="184">
        <v>0</v>
      </c>
      <c r="AE176" s="185">
        <v>0</v>
      </c>
      <c r="AF176" s="185">
        <v>0</v>
      </c>
      <c r="AG176" s="185">
        <v>0</v>
      </c>
      <c r="AH176" s="185">
        <v>0</v>
      </c>
      <c r="AI176" s="185">
        <v>0</v>
      </c>
      <c r="AJ176" s="185">
        <v>0</v>
      </c>
      <c r="AK176" s="185">
        <v>0</v>
      </c>
      <c r="AL176" s="185">
        <v>0</v>
      </c>
      <c r="AM176" s="185">
        <v>0</v>
      </c>
      <c r="AN176" s="185">
        <v>0</v>
      </c>
      <c r="AO176" s="572">
        <v>0</v>
      </c>
      <c r="AP176" s="184">
        <v>0</v>
      </c>
      <c r="AQ176" s="185">
        <v>0</v>
      </c>
      <c r="AR176" s="185">
        <v>0</v>
      </c>
      <c r="AS176" s="185">
        <v>0</v>
      </c>
      <c r="AT176" s="185">
        <v>0</v>
      </c>
      <c r="AU176" s="185">
        <v>0</v>
      </c>
      <c r="AV176" s="185">
        <v>0</v>
      </c>
      <c r="AW176" s="185">
        <v>0</v>
      </c>
      <c r="AX176" s="185">
        <v>0</v>
      </c>
      <c r="AY176" s="185">
        <v>0</v>
      </c>
      <c r="AZ176" s="185">
        <v>0</v>
      </c>
      <c r="BA176" s="572">
        <v>0</v>
      </c>
      <c r="BB176" s="184">
        <v>0</v>
      </c>
      <c r="BC176" s="185">
        <v>0</v>
      </c>
      <c r="BD176" s="185">
        <v>0</v>
      </c>
      <c r="BE176" s="185">
        <v>0</v>
      </c>
      <c r="BF176" s="185">
        <v>0</v>
      </c>
      <c r="BG176" s="185">
        <v>0</v>
      </c>
      <c r="BH176" s="185">
        <v>0</v>
      </c>
      <c r="BI176" s="185">
        <v>0</v>
      </c>
      <c r="BJ176" s="185">
        <v>0</v>
      </c>
      <c r="BK176" s="185">
        <v>0</v>
      </c>
      <c r="BL176" s="185">
        <v>0</v>
      </c>
      <c r="BM176" s="572">
        <v>0</v>
      </c>
      <c r="BN176" s="433">
        <f t="shared" si="70"/>
        <v>0</v>
      </c>
      <c r="BO176" s="98">
        <v>0</v>
      </c>
      <c r="BP176" s="98">
        <v>0</v>
      </c>
      <c r="BQ176" s="98">
        <v>0</v>
      </c>
      <c r="BR176" s="98">
        <v>0</v>
      </c>
      <c r="BS176" s="98">
        <v>0</v>
      </c>
      <c r="BT176" s="98">
        <v>0</v>
      </c>
      <c r="BU176" s="98">
        <v>0</v>
      </c>
      <c r="BV176" s="98">
        <v>0</v>
      </c>
      <c r="BW176" s="98">
        <v>0</v>
      </c>
      <c r="BX176" s="98">
        <v>0</v>
      </c>
      <c r="BY176" s="98">
        <v>0</v>
      </c>
      <c r="BZ176" s="98">
        <v>0</v>
      </c>
      <c r="CA176" s="472">
        <f t="shared" si="75"/>
        <v>0</v>
      </c>
      <c r="CB176" s="137">
        <v>0</v>
      </c>
      <c r="CC176" s="98">
        <v>0</v>
      </c>
      <c r="CD176" s="98">
        <v>0</v>
      </c>
      <c r="CE176" s="98">
        <v>0</v>
      </c>
      <c r="CF176" s="98">
        <v>0</v>
      </c>
      <c r="CG176" s="98">
        <v>0</v>
      </c>
      <c r="CH176" s="98">
        <v>0</v>
      </c>
      <c r="CI176" s="98">
        <v>0</v>
      </c>
      <c r="CJ176" s="98">
        <v>0</v>
      </c>
      <c r="CK176" s="98">
        <v>0</v>
      </c>
      <c r="CL176" s="98">
        <v>0</v>
      </c>
      <c r="CM176" s="241">
        <v>0</v>
      </c>
      <c r="CN176" s="433">
        <f t="shared" si="67"/>
        <v>0</v>
      </c>
      <c r="CO176" s="98">
        <v>0</v>
      </c>
      <c r="CP176" s="98">
        <v>6</v>
      </c>
      <c r="CQ176" s="98">
        <v>9</v>
      </c>
      <c r="CR176" s="98">
        <v>12</v>
      </c>
      <c r="CS176" s="98">
        <v>12</v>
      </c>
      <c r="CT176" s="98">
        <v>15</v>
      </c>
      <c r="CU176" s="98">
        <v>1</v>
      </c>
      <c r="CV176" s="98">
        <v>0</v>
      </c>
      <c r="CW176" s="98">
        <v>0</v>
      </c>
      <c r="CX176" s="98">
        <v>0</v>
      </c>
      <c r="CY176" s="98">
        <v>0</v>
      </c>
      <c r="CZ176" s="98">
        <v>0</v>
      </c>
      <c r="DA176" s="472">
        <f t="shared" si="66"/>
        <v>55</v>
      </c>
      <c r="DB176" s="137">
        <v>0</v>
      </c>
      <c r="DC176" s="98">
        <v>0</v>
      </c>
      <c r="DD176" s="98">
        <v>0</v>
      </c>
      <c r="DE176" s="568">
        <f t="shared" si="71"/>
        <v>0</v>
      </c>
      <c r="DF176" s="485">
        <f t="shared" si="72"/>
        <v>15</v>
      </c>
      <c r="DG176" s="474">
        <f t="shared" si="73"/>
        <v>0</v>
      </c>
      <c r="DH176" s="363">
        <f t="shared" si="74"/>
        <v>-100</v>
      </c>
      <c r="DN176" s="231"/>
      <c r="DO176" s="231"/>
      <c r="DP176" s="231"/>
      <c r="DQ176" s="231"/>
      <c r="DR176" s="231"/>
      <c r="DS176" s="231"/>
      <c r="DT176" s="231"/>
      <c r="DU176" s="231"/>
      <c r="DV176" s="231"/>
      <c r="DW176" s="231"/>
      <c r="DX176" s="231"/>
      <c r="DY176" s="231"/>
      <c r="DZ176" s="231"/>
      <c r="EA176" s="231"/>
      <c r="EB176" s="231"/>
      <c r="EC176" s="231"/>
      <c r="ED176" s="231"/>
      <c r="EE176" s="231"/>
    </row>
    <row r="177" spans="1:135" ht="20.100000000000001" customHeight="1" x14ac:dyDescent="0.25">
      <c r="A177" s="536"/>
      <c r="B177" s="110" t="s">
        <v>203</v>
      </c>
      <c r="C177" s="464" t="s">
        <v>204</v>
      </c>
      <c r="D177" s="184">
        <v>0</v>
      </c>
      <c r="E177" s="185">
        <v>0</v>
      </c>
      <c r="F177" s="185">
        <v>0</v>
      </c>
      <c r="G177" s="185">
        <v>0</v>
      </c>
      <c r="H177" s="185">
        <v>0</v>
      </c>
      <c r="I177" s="185">
        <v>0</v>
      </c>
      <c r="J177" s="185">
        <v>0</v>
      </c>
      <c r="K177" s="185">
        <v>0</v>
      </c>
      <c r="L177" s="185">
        <v>0</v>
      </c>
      <c r="M177" s="185">
        <v>0</v>
      </c>
      <c r="N177" s="185">
        <v>0</v>
      </c>
      <c r="O177" s="185">
        <v>0</v>
      </c>
      <c r="P177" s="168">
        <v>0</v>
      </c>
      <c r="Q177" s="177">
        <v>0</v>
      </c>
      <c r="R177" s="177">
        <v>0</v>
      </c>
      <c r="S177" s="177">
        <v>0</v>
      </c>
      <c r="T177" s="177">
        <v>0</v>
      </c>
      <c r="U177" s="177">
        <v>0</v>
      </c>
      <c r="V177" s="177">
        <v>0</v>
      </c>
      <c r="W177" s="177">
        <v>0</v>
      </c>
      <c r="X177" s="177">
        <v>0</v>
      </c>
      <c r="Y177" s="177">
        <v>0</v>
      </c>
      <c r="Z177" s="188">
        <v>0</v>
      </c>
      <c r="AA177" s="188">
        <v>0</v>
      </c>
      <c r="AB177" s="188">
        <v>0</v>
      </c>
      <c r="AC177" s="168">
        <v>0</v>
      </c>
      <c r="AD177" s="178">
        <v>0</v>
      </c>
      <c r="AE177" s="178">
        <v>0</v>
      </c>
      <c r="AF177" s="178">
        <v>0</v>
      </c>
      <c r="AG177" s="178">
        <v>0</v>
      </c>
      <c r="AH177" s="178">
        <v>0</v>
      </c>
      <c r="AI177" s="178">
        <v>0</v>
      </c>
      <c r="AJ177" s="178">
        <v>0</v>
      </c>
      <c r="AK177" s="178">
        <v>0</v>
      </c>
      <c r="AL177" s="178">
        <v>0</v>
      </c>
      <c r="AM177" s="178">
        <v>0</v>
      </c>
      <c r="AN177" s="178">
        <v>0</v>
      </c>
      <c r="AO177" s="178">
        <v>0</v>
      </c>
      <c r="AP177" s="137">
        <v>0</v>
      </c>
      <c r="AQ177" s="98">
        <v>0</v>
      </c>
      <c r="AR177" s="98">
        <v>0</v>
      </c>
      <c r="AS177" s="98">
        <v>0</v>
      </c>
      <c r="AT177" s="98">
        <v>0</v>
      </c>
      <c r="AU177" s="98">
        <v>0</v>
      </c>
      <c r="AV177" s="98">
        <v>0</v>
      </c>
      <c r="AW177" s="98">
        <v>0</v>
      </c>
      <c r="AX177" s="98">
        <v>0</v>
      </c>
      <c r="AY177" s="98">
        <v>0</v>
      </c>
      <c r="AZ177" s="98">
        <v>0</v>
      </c>
      <c r="BA177" s="98">
        <v>0</v>
      </c>
      <c r="BB177" s="137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433">
        <f t="shared" si="70"/>
        <v>0</v>
      </c>
      <c r="BO177" s="98">
        <v>0</v>
      </c>
      <c r="BP177" s="98">
        <v>0</v>
      </c>
      <c r="BQ177" s="98">
        <v>0</v>
      </c>
      <c r="BR177" s="98">
        <v>0</v>
      </c>
      <c r="BS177" s="98">
        <v>0</v>
      </c>
      <c r="BT177" s="98">
        <v>0</v>
      </c>
      <c r="BU177" s="98">
        <v>0</v>
      </c>
      <c r="BV177" s="98">
        <v>0</v>
      </c>
      <c r="BW177" s="98">
        <v>0</v>
      </c>
      <c r="BX177" s="98">
        <v>0</v>
      </c>
      <c r="BY177" s="98">
        <v>0</v>
      </c>
      <c r="BZ177" s="98">
        <v>0</v>
      </c>
      <c r="CA177" s="472">
        <f t="shared" si="75"/>
        <v>0</v>
      </c>
      <c r="CB177" s="137">
        <v>0</v>
      </c>
      <c r="CC177" s="98">
        <v>0</v>
      </c>
      <c r="CD177" s="98">
        <v>0</v>
      </c>
      <c r="CE177" s="98">
        <v>0</v>
      </c>
      <c r="CF177" s="98">
        <v>0</v>
      </c>
      <c r="CG177" s="98">
        <v>0</v>
      </c>
      <c r="CH177" s="98">
        <v>0</v>
      </c>
      <c r="CI177" s="98">
        <v>0</v>
      </c>
      <c r="CJ177" s="98">
        <v>0</v>
      </c>
      <c r="CK177" s="98">
        <v>0</v>
      </c>
      <c r="CL177" s="98">
        <v>0</v>
      </c>
      <c r="CM177" s="241">
        <v>0</v>
      </c>
      <c r="CN177" s="433">
        <f t="shared" si="67"/>
        <v>0</v>
      </c>
      <c r="CO177" s="98">
        <v>1</v>
      </c>
      <c r="CP177" s="98">
        <v>1</v>
      </c>
      <c r="CQ177" s="98">
        <v>0</v>
      </c>
      <c r="CR177" s="98">
        <v>3</v>
      </c>
      <c r="CS177" s="98">
        <v>5</v>
      </c>
      <c r="CT177" s="98">
        <v>5</v>
      </c>
      <c r="CU177" s="98">
        <v>0</v>
      </c>
      <c r="CV177" s="98">
        <v>1</v>
      </c>
      <c r="CW177" s="98">
        <v>0</v>
      </c>
      <c r="CX177" s="98">
        <v>0</v>
      </c>
      <c r="CY177" s="98">
        <v>0</v>
      </c>
      <c r="CZ177" s="98">
        <v>0</v>
      </c>
      <c r="DA177" s="472">
        <f t="shared" si="66"/>
        <v>16</v>
      </c>
      <c r="DB177" s="137">
        <v>0</v>
      </c>
      <c r="DC177" s="98">
        <v>0</v>
      </c>
      <c r="DD177" s="98">
        <v>0</v>
      </c>
      <c r="DE177" s="568">
        <f t="shared" si="71"/>
        <v>0</v>
      </c>
      <c r="DF177" s="485">
        <f t="shared" si="72"/>
        <v>2</v>
      </c>
      <c r="DG177" s="474">
        <f t="shared" si="73"/>
        <v>0</v>
      </c>
      <c r="DH177" s="363">
        <f t="shared" ref="DH177:DH178" si="76">((DG177/DF177)-1)*100</f>
        <v>-100</v>
      </c>
      <c r="DN177" s="231"/>
      <c r="DO177" s="231"/>
      <c r="DP177" s="231"/>
      <c r="DQ177" s="231"/>
      <c r="DR177" s="231"/>
      <c r="DS177" s="231"/>
      <c r="DT177" s="231"/>
      <c r="DU177" s="231"/>
      <c r="DV177" s="231"/>
      <c r="DW177" s="231"/>
      <c r="DX177" s="231"/>
      <c r="DY177" s="231"/>
      <c r="DZ177" s="231"/>
      <c r="EA177" s="231"/>
      <c r="EB177" s="231"/>
      <c r="EC177" s="231"/>
      <c r="ED177" s="231"/>
      <c r="EE177" s="231"/>
    </row>
    <row r="178" spans="1:135" ht="20.100000000000001" customHeight="1" x14ac:dyDescent="0.25">
      <c r="A178" s="536"/>
      <c r="B178" s="110" t="s">
        <v>149</v>
      </c>
      <c r="C178" s="129" t="s">
        <v>156</v>
      </c>
      <c r="D178" s="184">
        <v>0</v>
      </c>
      <c r="E178" s="185">
        <v>0</v>
      </c>
      <c r="F178" s="185">
        <v>0</v>
      </c>
      <c r="G178" s="185">
        <v>0</v>
      </c>
      <c r="H178" s="185">
        <v>0</v>
      </c>
      <c r="I178" s="185">
        <v>0</v>
      </c>
      <c r="J178" s="185">
        <v>0</v>
      </c>
      <c r="K178" s="185">
        <v>0</v>
      </c>
      <c r="L178" s="185">
        <v>0</v>
      </c>
      <c r="M178" s="185">
        <v>0</v>
      </c>
      <c r="N178" s="185">
        <v>0</v>
      </c>
      <c r="O178" s="185">
        <v>0</v>
      </c>
      <c r="P178" s="168">
        <v>0</v>
      </c>
      <c r="Q178" s="177">
        <v>0</v>
      </c>
      <c r="R178" s="177">
        <v>0</v>
      </c>
      <c r="S178" s="177">
        <v>0</v>
      </c>
      <c r="T178" s="177">
        <v>0</v>
      </c>
      <c r="U178" s="177">
        <v>0</v>
      </c>
      <c r="V178" s="177">
        <v>0</v>
      </c>
      <c r="W178" s="177">
        <v>0</v>
      </c>
      <c r="X178" s="177">
        <v>0</v>
      </c>
      <c r="Y178" s="177">
        <v>0</v>
      </c>
      <c r="Z178" s="188">
        <v>0</v>
      </c>
      <c r="AA178" s="188">
        <v>0</v>
      </c>
      <c r="AB178" s="188">
        <v>0</v>
      </c>
      <c r="AC178" s="168">
        <v>0</v>
      </c>
      <c r="AD178" s="178">
        <v>0</v>
      </c>
      <c r="AE178" s="178">
        <v>0</v>
      </c>
      <c r="AF178" s="178">
        <v>0</v>
      </c>
      <c r="AG178" s="178">
        <v>0</v>
      </c>
      <c r="AH178" s="178">
        <v>0</v>
      </c>
      <c r="AI178" s="178">
        <v>0</v>
      </c>
      <c r="AJ178" s="178">
        <v>0</v>
      </c>
      <c r="AK178" s="178">
        <v>0</v>
      </c>
      <c r="AL178" s="178">
        <v>0</v>
      </c>
      <c r="AM178" s="178">
        <v>0</v>
      </c>
      <c r="AN178" s="178">
        <v>0</v>
      </c>
      <c r="AO178" s="178">
        <v>0</v>
      </c>
      <c r="AP178" s="137">
        <v>0</v>
      </c>
      <c r="AQ178" s="98">
        <v>0</v>
      </c>
      <c r="AR178" s="98">
        <v>0</v>
      </c>
      <c r="AS178" s="98">
        <v>0</v>
      </c>
      <c r="AT178" s="98">
        <v>0</v>
      </c>
      <c r="AU178" s="98">
        <v>0</v>
      </c>
      <c r="AV178" s="98">
        <v>0</v>
      </c>
      <c r="AW178" s="98">
        <v>0</v>
      </c>
      <c r="AX178" s="98">
        <v>0</v>
      </c>
      <c r="AY178" s="98">
        <v>0</v>
      </c>
      <c r="AZ178" s="98">
        <v>0</v>
      </c>
      <c r="BA178" s="98">
        <v>0</v>
      </c>
      <c r="BB178" s="137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433">
        <f>SUM(BB178:BM178)</f>
        <v>0</v>
      </c>
      <c r="BO178" s="98">
        <v>0</v>
      </c>
      <c r="BP178" s="98">
        <v>0</v>
      </c>
      <c r="BQ178" s="98">
        <v>0</v>
      </c>
      <c r="BR178" s="98">
        <v>0</v>
      </c>
      <c r="BS178" s="98">
        <v>0</v>
      </c>
      <c r="BT178" s="98">
        <v>0</v>
      </c>
      <c r="BU178" s="98">
        <v>0</v>
      </c>
      <c r="BV178" s="98">
        <v>0</v>
      </c>
      <c r="BW178" s="98">
        <v>0</v>
      </c>
      <c r="BX178" s="98">
        <v>0</v>
      </c>
      <c r="BY178" s="98">
        <v>0</v>
      </c>
      <c r="BZ178" s="98">
        <v>20</v>
      </c>
      <c r="CA178" s="472">
        <f t="shared" si="75"/>
        <v>20</v>
      </c>
      <c r="CB178" s="137">
        <v>8</v>
      </c>
      <c r="CC178" s="98">
        <v>2</v>
      </c>
      <c r="CD178" s="98">
        <v>8</v>
      </c>
      <c r="CE178" s="98">
        <v>4</v>
      </c>
      <c r="CF178" s="98">
        <v>3</v>
      </c>
      <c r="CG178" s="98">
        <v>6</v>
      </c>
      <c r="CH178" s="98">
        <v>6</v>
      </c>
      <c r="CI178" s="98">
        <v>2</v>
      </c>
      <c r="CJ178" s="98">
        <v>2</v>
      </c>
      <c r="CK178" s="98">
        <v>5</v>
      </c>
      <c r="CL178" s="98">
        <v>20</v>
      </c>
      <c r="CM178" s="241">
        <v>17</v>
      </c>
      <c r="CN178" s="433">
        <f t="shared" si="67"/>
        <v>83</v>
      </c>
      <c r="CO178" s="98">
        <v>0</v>
      </c>
      <c r="CP178" s="98">
        <v>2</v>
      </c>
      <c r="CQ178" s="98">
        <v>10</v>
      </c>
      <c r="CR178" s="98">
        <v>1</v>
      </c>
      <c r="CS178" s="98">
        <v>0</v>
      </c>
      <c r="CT178" s="98">
        <v>1</v>
      </c>
      <c r="CU178" s="98">
        <v>2</v>
      </c>
      <c r="CV178" s="98">
        <v>6</v>
      </c>
      <c r="CW178" s="98">
        <v>1</v>
      </c>
      <c r="CX178" s="98">
        <v>0</v>
      </c>
      <c r="CY178" s="98">
        <v>2</v>
      </c>
      <c r="CZ178" s="98">
        <v>2</v>
      </c>
      <c r="DA178" s="472">
        <f t="shared" si="66"/>
        <v>27</v>
      </c>
      <c r="DB178" s="137">
        <v>4</v>
      </c>
      <c r="DC178" s="98">
        <v>2</v>
      </c>
      <c r="DD178" s="98">
        <v>3</v>
      </c>
      <c r="DE178" s="568">
        <f t="shared" si="71"/>
        <v>18</v>
      </c>
      <c r="DF178" s="485">
        <f t="shared" si="72"/>
        <v>12</v>
      </c>
      <c r="DG178" s="474">
        <f t="shared" si="73"/>
        <v>9</v>
      </c>
      <c r="DH178" s="363">
        <f t="shared" si="76"/>
        <v>-25</v>
      </c>
      <c r="DN178" s="231"/>
      <c r="DO178" s="231"/>
      <c r="DP178" s="231"/>
      <c r="DQ178" s="231"/>
      <c r="DR178" s="231"/>
      <c r="DS178" s="231"/>
      <c r="DT178" s="231"/>
      <c r="DU178" s="231"/>
      <c r="DV178" s="231"/>
      <c r="DW178" s="231"/>
      <c r="DX178" s="231"/>
      <c r="DY178" s="231"/>
      <c r="DZ178" s="231"/>
      <c r="EA178" s="231"/>
      <c r="EB178" s="231"/>
      <c r="EC178" s="231"/>
      <c r="ED178" s="231"/>
      <c r="EE178" s="231"/>
    </row>
    <row r="179" spans="1:135" ht="20.100000000000001" customHeight="1" x14ac:dyDescent="0.25">
      <c r="A179" s="536"/>
      <c r="B179" s="110" t="s">
        <v>187</v>
      </c>
      <c r="C179" s="129" t="s">
        <v>188</v>
      </c>
      <c r="D179" s="184">
        <v>0</v>
      </c>
      <c r="E179" s="185">
        <v>0</v>
      </c>
      <c r="F179" s="185">
        <v>0</v>
      </c>
      <c r="G179" s="185">
        <v>0</v>
      </c>
      <c r="H179" s="185">
        <v>0</v>
      </c>
      <c r="I179" s="185">
        <v>0</v>
      </c>
      <c r="J179" s="185">
        <v>0</v>
      </c>
      <c r="K179" s="185">
        <v>0</v>
      </c>
      <c r="L179" s="185">
        <v>0</v>
      </c>
      <c r="M179" s="185">
        <v>0</v>
      </c>
      <c r="N179" s="185">
        <v>0</v>
      </c>
      <c r="O179" s="185">
        <v>0</v>
      </c>
      <c r="P179" s="168">
        <v>0</v>
      </c>
      <c r="Q179" s="177">
        <v>0</v>
      </c>
      <c r="R179" s="177">
        <v>0</v>
      </c>
      <c r="S179" s="177">
        <v>0</v>
      </c>
      <c r="T179" s="177">
        <v>0</v>
      </c>
      <c r="U179" s="177">
        <v>0</v>
      </c>
      <c r="V179" s="177">
        <v>0</v>
      </c>
      <c r="W179" s="177">
        <v>0</v>
      </c>
      <c r="X179" s="177">
        <v>0</v>
      </c>
      <c r="Y179" s="177">
        <v>0</v>
      </c>
      <c r="Z179" s="188">
        <v>0</v>
      </c>
      <c r="AA179" s="188">
        <v>0</v>
      </c>
      <c r="AB179" s="188">
        <v>0</v>
      </c>
      <c r="AC179" s="168">
        <v>0</v>
      </c>
      <c r="AD179" s="178">
        <v>0</v>
      </c>
      <c r="AE179" s="178">
        <v>0</v>
      </c>
      <c r="AF179" s="178">
        <v>0</v>
      </c>
      <c r="AG179" s="178">
        <v>0</v>
      </c>
      <c r="AH179" s="178">
        <v>0</v>
      </c>
      <c r="AI179" s="178">
        <v>0</v>
      </c>
      <c r="AJ179" s="178">
        <v>0</v>
      </c>
      <c r="AK179" s="178">
        <v>0</v>
      </c>
      <c r="AL179" s="178">
        <v>0</v>
      </c>
      <c r="AM179" s="178">
        <v>0</v>
      </c>
      <c r="AN179" s="178">
        <v>0</v>
      </c>
      <c r="AO179" s="178">
        <v>0</v>
      </c>
      <c r="AP179" s="137">
        <v>0</v>
      </c>
      <c r="AQ179" s="98">
        <v>0</v>
      </c>
      <c r="AR179" s="98">
        <v>0</v>
      </c>
      <c r="AS179" s="98">
        <v>0</v>
      </c>
      <c r="AT179" s="98">
        <v>0</v>
      </c>
      <c r="AU179" s="98">
        <v>0</v>
      </c>
      <c r="AV179" s="98">
        <v>0</v>
      </c>
      <c r="AW179" s="98">
        <v>0</v>
      </c>
      <c r="AX179" s="98">
        <v>0</v>
      </c>
      <c r="AY179" s="98">
        <v>0</v>
      </c>
      <c r="AZ179" s="98">
        <v>0</v>
      </c>
      <c r="BA179" s="98">
        <v>0</v>
      </c>
      <c r="BB179" s="137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433">
        <f>SUM(BB179:BM179)</f>
        <v>0</v>
      </c>
      <c r="BO179" s="98">
        <v>0</v>
      </c>
      <c r="BP179" s="98">
        <v>0</v>
      </c>
      <c r="BQ179" s="98">
        <v>0</v>
      </c>
      <c r="BR179" s="98">
        <v>0</v>
      </c>
      <c r="BS179" s="98">
        <v>0</v>
      </c>
      <c r="BT179" s="98">
        <v>0</v>
      </c>
      <c r="BU179" s="98">
        <v>0</v>
      </c>
      <c r="BV179" s="98">
        <v>0</v>
      </c>
      <c r="BW179" s="98">
        <v>0</v>
      </c>
      <c r="BX179" s="98">
        <v>0</v>
      </c>
      <c r="BY179" s="98">
        <v>0</v>
      </c>
      <c r="BZ179" s="98">
        <v>0</v>
      </c>
      <c r="CA179" s="472">
        <f t="shared" si="75"/>
        <v>0</v>
      </c>
      <c r="CB179" s="137">
        <v>0</v>
      </c>
      <c r="CC179" s="98">
        <v>0</v>
      </c>
      <c r="CD179" s="98">
        <v>0</v>
      </c>
      <c r="CE179" s="98">
        <v>0</v>
      </c>
      <c r="CF179" s="98">
        <v>0</v>
      </c>
      <c r="CG179" s="98">
        <v>0</v>
      </c>
      <c r="CH179" s="98">
        <v>2</v>
      </c>
      <c r="CI179" s="98">
        <v>0</v>
      </c>
      <c r="CJ179" s="98">
        <v>0</v>
      </c>
      <c r="CK179" s="98">
        <v>1</v>
      </c>
      <c r="CL179" s="98">
        <v>0</v>
      </c>
      <c r="CM179" s="241">
        <v>1</v>
      </c>
      <c r="CN179" s="433">
        <f t="shared" si="67"/>
        <v>4</v>
      </c>
      <c r="CO179" s="98">
        <v>0</v>
      </c>
      <c r="CP179" s="98">
        <v>0</v>
      </c>
      <c r="CQ179" s="98">
        <v>0</v>
      </c>
      <c r="CR179" s="98">
        <v>0</v>
      </c>
      <c r="CS179" s="98">
        <v>2</v>
      </c>
      <c r="CT179" s="98">
        <v>0</v>
      </c>
      <c r="CU179" s="98">
        <v>0</v>
      </c>
      <c r="CV179" s="98">
        <v>1</v>
      </c>
      <c r="CW179" s="98">
        <v>0</v>
      </c>
      <c r="CX179" s="98">
        <v>0</v>
      </c>
      <c r="CY179" s="98">
        <v>0</v>
      </c>
      <c r="CZ179" s="98">
        <v>0</v>
      </c>
      <c r="DA179" s="472">
        <f t="shared" si="66"/>
        <v>3</v>
      </c>
      <c r="DB179" s="137">
        <v>0</v>
      </c>
      <c r="DC179" s="98">
        <v>1</v>
      </c>
      <c r="DD179" s="98">
        <v>0</v>
      </c>
      <c r="DE179" s="568">
        <f t="shared" si="71"/>
        <v>0</v>
      </c>
      <c r="DF179" s="485">
        <f t="shared" si="72"/>
        <v>0</v>
      </c>
      <c r="DG179" s="474">
        <f t="shared" si="73"/>
        <v>1</v>
      </c>
      <c r="DH179" s="363"/>
      <c r="DN179" s="231"/>
      <c r="DO179" s="231"/>
      <c r="DP179" s="231"/>
      <c r="DQ179" s="231"/>
      <c r="DR179" s="231"/>
      <c r="DS179" s="231"/>
      <c r="DT179" s="231"/>
      <c r="DU179" s="231"/>
      <c r="DV179" s="231"/>
      <c r="DW179" s="231"/>
      <c r="DX179" s="231"/>
      <c r="DY179" s="231"/>
      <c r="DZ179" s="231"/>
      <c r="EA179" s="231"/>
      <c r="EB179" s="231"/>
      <c r="EC179" s="231"/>
      <c r="ED179" s="231"/>
      <c r="EE179" s="231"/>
    </row>
    <row r="180" spans="1:135" ht="20.100000000000001" customHeight="1" thickBot="1" x14ac:dyDescent="0.3">
      <c r="A180" s="536"/>
      <c r="B180" s="110" t="s">
        <v>152</v>
      </c>
      <c r="C180" s="129" t="s">
        <v>157</v>
      </c>
      <c r="D180" s="184">
        <v>0</v>
      </c>
      <c r="E180" s="185">
        <v>0</v>
      </c>
      <c r="F180" s="185">
        <v>0</v>
      </c>
      <c r="G180" s="185">
        <v>0</v>
      </c>
      <c r="H180" s="185">
        <v>0</v>
      </c>
      <c r="I180" s="185">
        <v>0</v>
      </c>
      <c r="J180" s="185">
        <v>0</v>
      </c>
      <c r="K180" s="185">
        <v>0</v>
      </c>
      <c r="L180" s="185">
        <v>0</v>
      </c>
      <c r="M180" s="185">
        <v>0</v>
      </c>
      <c r="N180" s="185">
        <v>0</v>
      </c>
      <c r="O180" s="185">
        <v>0</v>
      </c>
      <c r="P180" s="182">
        <v>0</v>
      </c>
      <c r="Q180" s="177">
        <v>0</v>
      </c>
      <c r="R180" s="177">
        <v>0</v>
      </c>
      <c r="S180" s="177">
        <v>0</v>
      </c>
      <c r="T180" s="177">
        <v>0</v>
      </c>
      <c r="U180" s="177">
        <v>0</v>
      </c>
      <c r="V180" s="177">
        <v>0</v>
      </c>
      <c r="W180" s="177">
        <v>0</v>
      </c>
      <c r="X180" s="177">
        <v>0</v>
      </c>
      <c r="Y180" s="177">
        <v>0</v>
      </c>
      <c r="Z180" s="188">
        <v>0</v>
      </c>
      <c r="AA180" s="188">
        <v>0</v>
      </c>
      <c r="AB180" s="188">
        <v>0</v>
      </c>
      <c r="AC180" s="182">
        <v>0</v>
      </c>
      <c r="AD180" s="178">
        <v>0</v>
      </c>
      <c r="AE180" s="178">
        <v>0</v>
      </c>
      <c r="AF180" s="178">
        <v>0</v>
      </c>
      <c r="AG180" s="178">
        <v>0</v>
      </c>
      <c r="AH180" s="178">
        <v>0</v>
      </c>
      <c r="AI180" s="178">
        <v>0</v>
      </c>
      <c r="AJ180" s="178">
        <v>0</v>
      </c>
      <c r="AK180" s="178">
        <v>0</v>
      </c>
      <c r="AL180" s="178">
        <v>0</v>
      </c>
      <c r="AM180" s="178">
        <v>0</v>
      </c>
      <c r="AN180" s="178">
        <v>0</v>
      </c>
      <c r="AO180" s="178">
        <v>0</v>
      </c>
      <c r="AP180" s="137">
        <v>0</v>
      </c>
      <c r="AQ180" s="98">
        <v>0</v>
      </c>
      <c r="AR180" s="98">
        <v>0</v>
      </c>
      <c r="AS180" s="98">
        <v>0</v>
      </c>
      <c r="AT180" s="98">
        <v>0</v>
      </c>
      <c r="AU180" s="98">
        <v>0</v>
      </c>
      <c r="AV180" s="98">
        <v>0</v>
      </c>
      <c r="AW180" s="98">
        <v>0</v>
      </c>
      <c r="AX180" s="98">
        <v>0</v>
      </c>
      <c r="AY180" s="98">
        <v>0</v>
      </c>
      <c r="AZ180" s="98">
        <v>0</v>
      </c>
      <c r="BA180" s="98">
        <v>0</v>
      </c>
      <c r="BB180" s="137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433">
        <f>SUM(BB180:BM180)</f>
        <v>0</v>
      </c>
      <c r="BO180" s="98">
        <v>0</v>
      </c>
      <c r="BP180" s="98">
        <v>0</v>
      </c>
      <c r="BQ180" s="98">
        <v>0</v>
      </c>
      <c r="BR180" s="98">
        <v>0</v>
      </c>
      <c r="BS180" s="98">
        <v>0</v>
      </c>
      <c r="BT180" s="98">
        <v>0</v>
      </c>
      <c r="BU180" s="98">
        <v>0</v>
      </c>
      <c r="BV180" s="98">
        <v>0</v>
      </c>
      <c r="BW180" s="244">
        <v>0</v>
      </c>
      <c r="BX180" s="98">
        <v>0</v>
      </c>
      <c r="BY180" s="98">
        <v>0</v>
      </c>
      <c r="BZ180" s="98">
        <v>10</v>
      </c>
      <c r="CA180" s="472">
        <f t="shared" si="75"/>
        <v>10</v>
      </c>
      <c r="CB180" s="137">
        <v>14</v>
      </c>
      <c r="CC180" s="98">
        <v>14</v>
      </c>
      <c r="CD180" s="98">
        <v>15</v>
      </c>
      <c r="CE180" s="98">
        <v>140</v>
      </c>
      <c r="CF180" s="244">
        <v>19</v>
      </c>
      <c r="CG180" s="244">
        <v>24</v>
      </c>
      <c r="CH180" s="244">
        <v>32</v>
      </c>
      <c r="CI180" s="244">
        <v>39</v>
      </c>
      <c r="CJ180" s="244">
        <v>33</v>
      </c>
      <c r="CK180" s="244">
        <v>42</v>
      </c>
      <c r="CL180" s="244">
        <v>50</v>
      </c>
      <c r="CM180" s="245">
        <v>52</v>
      </c>
      <c r="CN180" s="433">
        <f t="shared" si="67"/>
        <v>474</v>
      </c>
      <c r="CO180" s="244">
        <v>51</v>
      </c>
      <c r="CP180" s="98">
        <v>59</v>
      </c>
      <c r="CQ180" s="98">
        <v>59</v>
      </c>
      <c r="CR180" s="98">
        <v>59</v>
      </c>
      <c r="CS180" s="98">
        <v>66</v>
      </c>
      <c r="CT180" s="98">
        <v>88</v>
      </c>
      <c r="CU180" s="98">
        <v>67</v>
      </c>
      <c r="CV180" s="98">
        <v>73</v>
      </c>
      <c r="CW180" s="98">
        <v>70</v>
      </c>
      <c r="CX180" s="98">
        <v>70</v>
      </c>
      <c r="CY180" s="98">
        <v>75</v>
      </c>
      <c r="CZ180" s="98">
        <v>82</v>
      </c>
      <c r="DA180" s="472">
        <f t="shared" si="66"/>
        <v>819</v>
      </c>
      <c r="DB180" s="137">
        <v>101</v>
      </c>
      <c r="DC180" s="98">
        <v>78</v>
      </c>
      <c r="DD180" s="98">
        <v>97</v>
      </c>
      <c r="DE180" s="568">
        <f t="shared" si="71"/>
        <v>43</v>
      </c>
      <c r="DF180" s="485">
        <f t="shared" si="72"/>
        <v>169</v>
      </c>
      <c r="DG180" s="474">
        <f t="shared" si="73"/>
        <v>276</v>
      </c>
      <c r="DH180" s="363">
        <f t="shared" ref="DH180" si="77">((DG180/DF180)-1)*100</f>
        <v>63.313609467455613</v>
      </c>
      <c r="DN180" s="231"/>
      <c r="DO180" s="231"/>
      <c r="DP180" s="231"/>
      <c r="DQ180" s="231"/>
      <c r="DR180" s="231"/>
      <c r="DS180" s="231"/>
      <c r="DT180" s="231"/>
      <c r="DU180" s="231"/>
      <c r="DV180" s="231"/>
      <c r="DW180" s="231"/>
      <c r="DX180" s="231"/>
      <c r="DY180" s="231"/>
      <c r="DZ180" s="231"/>
      <c r="EA180" s="231"/>
      <c r="EB180" s="231"/>
      <c r="EC180" s="231"/>
      <c r="ED180" s="231"/>
      <c r="EE180" s="231"/>
    </row>
    <row r="181" spans="1:135" ht="20.25" customHeight="1" thickBot="1" x14ac:dyDescent="0.35">
      <c r="A181" s="536"/>
      <c r="B181" s="342" t="s">
        <v>73</v>
      </c>
      <c r="C181" s="275"/>
      <c r="D181" s="190">
        <v>0</v>
      </c>
      <c r="E181" s="191">
        <v>0</v>
      </c>
      <c r="F181" s="191">
        <v>0</v>
      </c>
      <c r="G181" s="191">
        <v>0</v>
      </c>
      <c r="H181" s="191">
        <v>0</v>
      </c>
      <c r="I181" s="191">
        <v>0</v>
      </c>
      <c r="J181" s="191">
        <v>0</v>
      </c>
      <c r="K181" s="191">
        <v>0</v>
      </c>
      <c r="L181" s="191">
        <v>0</v>
      </c>
      <c r="M181" s="191">
        <v>0</v>
      </c>
      <c r="N181" s="191">
        <v>0</v>
      </c>
      <c r="O181" s="191">
        <v>0</v>
      </c>
      <c r="P181" s="182">
        <v>0</v>
      </c>
      <c r="Q181" s="191">
        <v>0</v>
      </c>
      <c r="R181" s="191">
        <v>0</v>
      </c>
      <c r="S181" s="191">
        <v>0</v>
      </c>
      <c r="T181" s="191">
        <v>0</v>
      </c>
      <c r="U181" s="191">
        <v>0</v>
      </c>
      <c r="V181" s="191">
        <v>0</v>
      </c>
      <c r="W181" s="191">
        <v>0</v>
      </c>
      <c r="X181" s="191">
        <v>0</v>
      </c>
      <c r="Y181" s="191">
        <v>0</v>
      </c>
      <c r="Z181" s="191">
        <v>0</v>
      </c>
      <c r="AA181" s="191">
        <v>0</v>
      </c>
      <c r="AB181" s="167">
        <v>2</v>
      </c>
      <c r="AC181" s="169">
        <v>2</v>
      </c>
      <c r="AD181" s="191">
        <v>0</v>
      </c>
      <c r="AE181" s="191">
        <v>3</v>
      </c>
      <c r="AF181" s="191">
        <v>0</v>
      </c>
      <c r="AG181" s="191">
        <v>0</v>
      </c>
      <c r="AH181" s="191">
        <v>0</v>
      </c>
      <c r="AI181" s="191">
        <v>0</v>
      </c>
      <c r="AJ181" s="191">
        <v>0</v>
      </c>
      <c r="AK181" s="191">
        <v>0</v>
      </c>
      <c r="AL181" s="191">
        <v>0</v>
      </c>
      <c r="AM181" s="191">
        <v>0</v>
      </c>
      <c r="AN181" s="191">
        <v>0</v>
      </c>
      <c r="AO181" s="191">
        <v>0</v>
      </c>
      <c r="AP181" s="192">
        <v>0</v>
      </c>
      <c r="AQ181" s="191">
        <v>0</v>
      </c>
      <c r="AR181" s="191">
        <v>0</v>
      </c>
      <c r="AS181" s="191">
        <v>0</v>
      </c>
      <c r="AT181" s="191">
        <v>0</v>
      </c>
      <c r="AU181" s="191">
        <v>0</v>
      </c>
      <c r="AV181" s="191">
        <v>0</v>
      </c>
      <c r="AW181" s="191">
        <v>0</v>
      </c>
      <c r="AX181" s="191">
        <v>0</v>
      </c>
      <c r="AY181" s="191">
        <v>0</v>
      </c>
      <c r="AZ181" s="191">
        <v>0</v>
      </c>
      <c r="BA181" s="191">
        <v>0</v>
      </c>
      <c r="BB181" s="192">
        <v>0</v>
      </c>
      <c r="BC181" s="191">
        <v>0</v>
      </c>
      <c r="BD181" s="191">
        <v>0</v>
      </c>
      <c r="BE181" s="191">
        <v>0</v>
      </c>
      <c r="BF181" s="191">
        <v>0</v>
      </c>
      <c r="BG181" s="191">
        <v>0</v>
      </c>
      <c r="BH181" s="191">
        <v>0</v>
      </c>
      <c r="BI181" s="191">
        <v>0</v>
      </c>
      <c r="BJ181" s="191">
        <v>0</v>
      </c>
      <c r="BK181" s="191">
        <v>0</v>
      </c>
      <c r="BL181" s="191">
        <v>0</v>
      </c>
      <c r="BM181" s="191">
        <v>0</v>
      </c>
      <c r="BN181" s="361">
        <f t="shared" ref="BN181:BN184" si="78">SUM(BB181:BM181)</f>
        <v>0</v>
      </c>
      <c r="BO181" s="191">
        <v>0</v>
      </c>
      <c r="BP181" s="191">
        <v>0</v>
      </c>
      <c r="BQ181" s="191">
        <v>0</v>
      </c>
      <c r="BR181" s="191">
        <v>0</v>
      </c>
      <c r="BS181" s="191">
        <v>0</v>
      </c>
      <c r="BT181" s="191">
        <v>0</v>
      </c>
      <c r="BU181" s="191">
        <v>0</v>
      </c>
      <c r="BV181" s="191">
        <v>0</v>
      </c>
      <c r="BW181" s="191">
        <v>0</v>
      </c>
      <c r="BX181" s="191">
        <v>0</v>
      </c>
      <c r="BY181" s="191">
        <v>0</v>
      </c>
      <c r="BZ181" s="191">
        <v>0</v>
      </c>
      <c r="CA181" s="366">
        <f t="shared" si="75"/>
        <v>0</v>
      </c>
      <c r="CB181" s="192">
        <f>+CB182</f>
        <v>0</v>
      </c>
      <c r="CC181" s="191">
        <f>+CC182</f>
        <v>0</v>
      </c>
      <c r="CD181" s="191">
        <f t="shared" ref="CD181:CJ181" si="79">+CD182</f>
        <v>0</v>
      </c>
      <c r="CE181" s="191">
        <f t="shared" si="79"/>
        <v>0</v>
      </c>
      <c r="CF181" s="191">
        <f t="shared" si="79"/>
        <v>0</v>
      </c>
      <c r="CG181" s="191">
        <f t="shared" si="79"/>
        <v>0</v>
      </c>
      <c r="CH181" s="191">
        <f t="shared" si="79"/>
        <v>0</v>
      </c>
      <c r="CI181" s="191">
        <f t="shared" si="79"/>
        <v>0</v>
      </c>
      <c r="CJ181" s="191">
        <f t="shared" si="79"/>
        <v>0</v>
      </c>
      <c r="CK181" s="191">
        <f t="shared" ref="CK181:DB181" si="80">+CK182</f>
        <v>0</v>
      </c>
      <c r="CL181" s="191">
        <f t="shared" si="80"/>
        <v>0</v>
      </c>
      <c r="CM181" s="365">
        <f t="shared" si="80"/>
        <v>0</v>
      </c>
      <c r="CN181" s="366">
        <f>SUM(CB181:CM181)</f>
        <v>0</v>
      </c>
      <c r="CO181" s="191">
        <f t="shared" si="80"/>
        <v>0</v>
      </c>
      <c r="CP181" s="191">
        <f t="shared" si="80"/>
        <v>0</v>
      </c>
      <c r="CQ181" s="191">
        <f t="shared" si="80"/>
        <v>0</v>
      </c>
      <c r="CR181" s="191">
        <f t="shared" si="80"/>
        <v>0</v>
      </c>
      <c r="CS181" s="191">
        <f t="shared" si="80"/>
        <v>0</v>
      </c>
      <c r="CT181" s="191">
        <f t="shared" si="80"/>
        <v>0</v>
      </c>
      <c r="CU181" s="191">
        <f t="shared" si="80"/>
        <v>0</v>
      </c>
      <c r="CV181" s="191">
        <f t="shared" si="80"/>
        <v>0</v>
      </c>
      <c r="CW181" s="191">
        <f t="shared" si="80"/>
        <v>0</v>
      </c>
      <c r="CX181" s="191">
        <f t="shared" si="80"/>
        <v>0</v>
      </c>
      <c r="CY181" s="191">
        <f t="shared" si="80"/>
        <v>0</v>
      </c>
      <c r="CZ181" s="191">
        <f t="shared" si="80"/>
        <v>0</v>
      </c>
      <c r="DA181" s="528">
        <f t="shared" si="66"/>
        <v>0</v>
      </c>
      <c r="DB181" s="192">
        <f t="shared" si="80"/>
        <v>0</v>
      </c>
      <c r="DC181" s="191">
        <f>+DC182</f>
        <v>0</v>
      </c>
      <c r="DD181" s="191">
        <f>+DD182</f>
        <v>0</v>
      </c>
      <c r="DE181" s="586">
        <f t="shared" si="71"/>
        <v>0</v>
      </c>
      <c r="DF181" s="566">
        <f t="shared" si="72"/>
        <v>0</v>
      </c>
      <c r="DG181" s="527">
        <f t="shared" si="73"/>
        <v>0</v>
      </c>
      <c r="DH181" s="366"/>
      <c r="DN181" s="231"/>
      <c r="DO181" s="231"/>
      <c r="DP181" s="231"/>
      <c r="DQ181" s="231"/>
      <c r="DR181" s="231"/>
      <c r="DS181" s="231"/>
      <c r="DT181" s="231"/>
      <c r="DU181" s="231"/>
      <c r="DV181" s="231"/>
      <c r="DW181" s="231"/>
      <c r="DX181" s="231"/>
      <c r="DY181" s="231"/>
      <c r="DZ181" s="231"/>
      <c r="EA181" s="231"/>
      <c r="EB181" s="231"/>
      <c r="EC181" s="231"/>
      <c r="ED181" s="231"/>
      <c r="EE181" s="231"/>
    </row>
    <row r="182" spans="1:135" ht="20.100000000000001" customHeight="1" thickBot="1" x14ac:dyDescent="0.3">
      <c r="A182" s="536"/>
      <c r="B182" s="193" t="s">
        <v>15</v>
      </c>
      <c r="C182" s="276" t="s">
        <v>16</v>
      </c>
      <c r="D182" s="194">
        <v>0</v>
      </c>
      <c r="E182" s="177">
        <v>0</v>
      </c>
      <c r="F182" s="177">
        <v>0</v>
      </c>
      <c r="G182" s="177">
        <v>0</v>
      </c>
      <c r="H182" s="177">
        <v>0</v>
      </c>
      <c r="I182" s="177">
        <v>0</v>
      </c>
      <c r="J182" s="177">
        <v>0</v>
      </c>
      <c r="K182" s="177">
        <v>0</v>
      </c>
      <c r="L182" s="177">
        <v>0</v>
      </c>
      <c r="M182" s="177">
        <v>0</v>
      </c>
      <c r="N182" s="177">
        <v>0</v>
      </c>
      <c r="O182" s="195">
        <v>0</v>
      </c>
      <c r="P182" s="182">
        <v>0</v>
      </c>
      <c r="Q182" s="196">
        <v>0</v>
      </c>
      <c r="R182" s="196">
        <v>0</v>
      </c>
      <c r="S182" s="196">
        <v>0</v>
      </c>
      <c r="T182" s="196">
        <v>0</v>
      </c>
      <c r="U182" s="196">
        <v>0</v>
      </c>
      <c r="V182" s="196">
        <v>0</v>
      </c>
      <c r="W182" s="196">
        <v>0</v>
      </c>
      <c r="X182" s="196">
        <v>0</v>
      </c>
      <c r="Y182" s="196">
        <v>0</v>
      </c>
      <c r="Z182" s="196">
        <v>0</v>
      </c>
      <c r="AA182" s="196">
        <v>0</v>
      </c>
      <c r="AB182" s="196">
        <v>2</v>
      </c>
      <c r="AC182" s="169">
        <v>2</v>
      </c>
      <c r="AD182" s="178">
        <v>0</v>
      </c>
      <c r="AE182" s="178">
        <v>3</v>
      </c>
      <c r="AF182" s="178">
        <v>0</v>
      </c>
      <c r="AG182" s="178">
        <v>0</v>
      </c>
      <c r="AH182" s="178">
        <v>0</v>
      </c>
      <c r="AI182" s="178">
        <v>0</v>
      </c>
      <c r="AJ182" s="178">
        <v>0</v>
      </c>
      <c r="AK182" s="178">
        <v>0</v>
      </c>
      <c r="AL182" s="178">
        <v>0</v>
      </c>
      <c r="AM182" s="178">
        <v>0</v>
      </c>
      <c r="AN182" s="178">
        <v>0</v>
      </c>
      <c r="AO182" s="178">
        <v>0</v>
      </c>
      <c r="AP182" s="137">
        <v>0</v>
      </c>
      <c r="AQ182" s="98">
        <v>0</v>
      </c>
      <c r="AR182" s="98">
        <v>0</v>
      </c>
      <c r="AS182" s="98">
        <v>0</v>
      </c>
      <c r="AT182" s="98">
        <v>0</v>
      </c>
      <c r="AU182" s="98">
        <v>0</v>
      </c>
      <c r="AV182" s="98">
        <v>0</v>
      </c>
      <c r="AW182" s="98">
        <v>0</v>
      </c>
      <c r="AX182" s="98">
        <v>0</v>
      </c>
      <c r="AY182" s="98">
        <v>0</v>
      </c>
      <c r="AZ182" s="98">
        <v>0</v>
      </c>
      <c r="BA182" s="98">
        <v>0</v>
      </c>
      <c r="BB182" s="137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361">
        <f t="shared" si="78"/>
        <v>0</v>
      </c>
      <c r="BO182" s="98">
        <v>0</v>
      </c>
      <c r="BP182" s="98">
        <v>0</v>
      </c>
      <c r="BQ182" s="98">
        <v>0</v>
      </c>
      <c r="BR182" s="98">
        <v>0</v>
      </c>
      <c r="BS182" s="98">
        <v>0</v>
      </c>
      <c r="BT182" s="98">
        <v>0</v>
      </c>
      <c r="BU182" s="98">
        <v>0</v>
      </c>
      <c r="BV182" s="98">
        <v>0</v>
      </c>
      <c r="BW182" s="98">
        <v>0</v>
      </c>
      <c r="BX182" s="98">
        <v>0</v>
      </c>
      <c r="BY182" s="98">
        <v>0</v>
      </c>
      <c r="BZ182" s="98">
        <v>0</v>
      </c>
      <c r="CA182" s="529">
        <f t="shared" si="75"/>
        <v>0</v>
      </c>
      <c r="CB182" s="137">
        <v>0</v>
      </c>
      <c r="CC182" s="98">
        <v>0</v>
      </c>
      <c r="CD182" s="98">
        <v>0</v>
      </c>
      <c r="CE182" s="98">
        <v>0</v>
      </c>
      <c r="CF182" s="244">
        <v>0</v>
      </c>
      <c r="CG182" s="244">
        <v>0</v>
      </c>
      <c r="CH182" s="244">
        <v>0</v>
      </c>
      <c r="CI182" s="244">
        <v>0</v>
      </c>
      <c r="CJ182" s="244">
        <v>0</v>
      </c>
      <c r="CK182" s="244">
        <v>0</v>
      </c>
      <c r="CL182" s="244">
        <v>0</v>
      </c>
      <c r="CM182" s="245">
        <v>0</v>
      </c>
      <c r="CN182" s="397">
        <f>SUM(CB182:CM182)</f>
        <v>0</v>
      </c>
      <c r="CO182" s="244">
        <v>0</v>
      </c>
      <c r="CP182" s="244">
        <v>0</v>
      </c>
      <c r="CQ182" s="244">
        <v>0</v>
      </c>
      <c r="CR182" s="244">
        <v>0</v>
      </c>
      <c r="CS182" s="244">
        <v>0</v>
      </c>
      <c r="CT182" s="244">
        <v>0</v>
      </c>
      <c r="CU182" s="244">
        <v>0</v>
      </c>
      <c r="CV182" s="244">
        <v>0</v>
      </c>
      <c r="CW182" s="244">
        <v>0</v>
      </c>
      <c r="CX182" s="244">
        <v>0</v>
      </c>
      <c r="CY182" s="244">
        <v>0</v>
      </c>
      <c r="CZ182" s="244">
        <v>0</v>
      </c>
      <c r="DA182" s="529">
        <f t="shared" si="66"/>
        <v>0</v>
      </c>
      <c r="DB182" s="243">
        <v>0</v>
      </c>
      <c r="DC182" s="98">
        <v>0</v>
      </c>
      <c r="DD182" s="98">
        <v>0</v>
      </c>
      <c r="DE182" s="568">
        <f t="shared" si="71"/>
        <v>0</v>
      </c>
      <c r="DF182" s="485">
        <f t="shared" si="72"/>
        <v>0</v>
      </c>
      <c r="DG182" s="474">
        <f t="shared" si="73"/>
        <v>0</v>
      </c>
      <c r="DH182" s="366"/>
      <c r="DN182" s="231"/>
      <c r="DO182" s="231"/>
      <c r="DP182" s="231"/>
      <c r="DQ182" s="231"/>
      <c r="DR182" s="231"/>
      <c r="DS182" s="231"/>
      <c r="DT182" s="231"/>
      <c r="DU182" s="231"/>
      <c r="DV182" s="231"/>
      <c r="DW182" s="231"/>
      <c r="DX182" s="231"/>
      <c r="DY182" s="231"/>
      <c r="DZ182" s="231"/>
      <c r="EA182" s="231"/>
      <c r="EB182" s="231"/>
      <c r="EC182" s="231"/>
      <c r="ED182" s="231"/>
      <c r="EE182" s="231"/>
    </row>
    <row r="183" spans="1:135" s="38" customFormat="1" ht="20.100000000000001" customHeight="1" thickBot="1" x14ac:dyDescent="0.35">
      <c r="A183" s="536"/>
      <c r="B183" s="338" t="s">
        <v>74</v>
      </c>
      <c r="C183" s="343"/>
      <c r="D183" s="190">
        <v>28</v>
      </c>
      <c r="E183" s="197">
        <v>18</v>
      </c>
      <c r="F183" s="197">
        <v>22</v>
      </c>
      <c r="G183" s="197">
        <v>14</v>
      </c>
      <c r="H183" s="197">
        <v>27</v>
      </c>
      <c r="I183" s="197">
        <v>13</v>
      </c>
      <c r="J183" s="197">
        <v>9</v>
      </c>
      <c r="K183" s="197">
        <v>7</v>
      </c>
      <c r="L183" s="197">
        <v>6</v>
      </c>
      <c r="M183" s="197">
        <v>1</v>
      </c>
      <c r="N183" s="197">
        <v>8</v>
      </c>
      <c r="O183" s="197">
        <v>16</v>
      </c>
      <c r="P183" s="182">
        <v>169</v>
      </c>
      <c r="Q183" s="167">
        <v>3</v>
      </c>
      <c r="R183" s="167">
        <v>6</v>
      </c>
      <c r="S183" s="167">
        <v>20</v>
      </c>
      <c r="T183" s="167">
        <v>30</v>
      </c>
      <c r="U183" s="167">
        <v>19</v>
      </c>
      <c r="V183" s="167">
        <v>4</v>
      </c>
      <c r="W183" s="167">
        <v>5</v>
      </c>
      <c r="X183" s="167">
        <v>0</v>
      </c>
      <c r="Y183" s="167">
        <v>3</v>
      </c>
      <c r="Z183" s="167">
        <v>3</v>
      </c>
      <c r="AA183" s="167">
        <v>6</v>
      </c>
      <c r="AB183" s="167">
        <v>4</v>
      </c>
      <c r="AC183" s="169">
        <v>103</v>
      </c>
      <c r="AD183" s="191">
        <v>5</v>
      </c>
      <c r="AE183" s="191">
        <v>7</v>
      </c>
      <c r="AF183" s="191">
        <v>3</v>
      </c>
      <c r="AG183" s="191">
        <v>5</v>
      </c>
      <c r="AH183" s="191">
        <v>11</v>
      </c>
      <c r="AI183" s="191">
        <v>1</v>
      </c>
      <c r="AJ183" s="191">
        <v>5</v>
      </c>
      <c r="AK183" s="191">
        <v>1</v>
      </c>
      <c r="AL183" s="191">
        <v>0</v>
      </c>
      <c r="AM183" s="191">
        <v>0</v>
      </c>
      <c r="AN183" s="191">
        <v>1</v>
      </c>
      <c r="AO183" s="191">
        <v>1</v>
      </c>
      <c r="AP183" s="192">
        <v>0</v>
      </c>
      <c r="AQ183" s="191">
        <v>0</v>
      </c>
      <c r="AR183" s="191">
        <v>0</v>
      </c>
      <c r="AS183" s="191">
        <v>0</v>
      </c>
      <c r="AT183" s="191">
        <v>0</v>
      </c>
      <c r="AU183" s="191">
        <v>1</v>
      </c>
      <c r="AV183" s="191">
        <v>1</v>
      </c>
      <c r="AW183" s="191">
        <v>0</v>
      </c>
      <c r="AX183" s="191">
        <v>1</v>
      </c>
      <c r="AY183" s="191">
        <v>1</v>
      </c>
      <c r="AZ183" s="191">
        <v>1</v>
      </c>
      <c r="BA183" s="191">
        <v>0</v>
      </c>
      <c r="BB183" s="192">
        <v>0</v>
      </c>
      <c r="BC183" s="191">
        <v>0</v>
      </c>
      <c r="BD183" s="191">
        <v>0</v>
      </c>
      <c r="BE183" s="191">
        <v>3</v>
      </c>
      <c r="BF183" s="191">
        <v>0</v>
      </c>
      <c r="BG183" s="191">
        <v>0</v>
      </c>
      <c r="BH183" s="191">
        <v>2</v>
      </c>
      <c r="BI183" s="191">
        <v>0</v>
      </c>
      <c r="BJ183" s="191">
        <v>0</v>
      </c>
      <c r="BK183" s="191">
        <v>0</v>
      </c>
      <c r="BL183" s="191">
        <v>0</v>
      </c>
      <c r="BM183" s="191">
        <v>2</v>
      </c>
      <c r="BN183" s="361">
        <f t="shared" si="78"/>
        <v>7</v>
      </c>
      <c r="BO183" s="191">
        <v>0</v>
      </c>
      <c r="BP183" s="191">
        <v>0</v>
      </c>
      <c r="BQ183" s="191">
        <v>0</v>
      </c>
      <c r="BR183" s="191">
        <v>0</v>
      </c>
      <c r="BS183" s="191">
        <v>1</v>
      </c>
      <c r="BT183" s="191">
        <v>0</v>
      </c>
      <c r="BU183" s="191">
        <v>0</v>
      </c>
      <c r="BV183" s="191">
        <v>0</v>
      </c>
      <c r="BW183" s="191">
        <v>0</v>
      </c>
      <c r="BX183" s="191">
        <v>0</v>
      </c>
      <c r="BY183" s="191">
        <v>0</v>
      </c>
      <c r="BZ183" s="191">
        <v>0</v>
      </c>
      <c r="CA183" s="366">
        <f t="shared" si="75"/>
        <v>1</v>
      </c>
      <c r="CB183" s="192">
        <f>+CB184</f>
        <v>0</v>
      </c>
      <c r="CC183" s="191">
        <f>+CC184</f>
        <v>0</v>
      </c>
      <c r="CD183" s="191">
        <f t="shared" ref="CD183:CJ183" si="81">+CD184</f>
        <v>0</v>
      </c>
      <c r="CE183" s="191">
        <f t="shared" si="81"/>
        <v>1</v>
      </c>
      <c r="CF183" s="191">
        <f t="shared" si="81"/>
        <v>0</v>
      </c>
      <c r="CG183" s="191">
        <f t="shared" si="81"/>
        <v>0</v>
      </c>
      <c r="CH183" s="191">
        <f t="shared" si="81"/>
        <v>1</v>
      </c>
      <c r="CI183" s="191">
        <f t="shared" si="81"/>
        <v>0</v>
      </c>
      <c r="CJ183" s="191">
        <f t="shared" si="81"/>
        <v>0</v>
      </c>
      <c r="CK183" s="191">
        <f t="shared" ref="CK183:DB183" si="82">+CK184</f>
        <v>0</v>
      </c>
      <c r="CL183" s="191">
        <f t="shared" si="82"/>
        <v>0</v>
      </c>
      <c r="CM183" s="365">
        <f t="shared" si="82"/>
        <v>0</v>
      </c>
      <c r="CN183" s="366">
        <f>SUM(CB183:CM183)</f>
        <v>2</v>
      </c>
      <c r="CO183" s="191">
        <f t="shared" si="82"/>
        <v>1</v>
      </c>
      <c r="CP183" s="191">
        <f t="shared" si="82"/>
        <v>0</v>
      </c>
      <c r="CQ183" s="191">
        <f t="shared" si="82"/>
        <v>0</v>
      </c>
      <c r="CR183" s="191">
        <f t="shared" si="82"/>
        <v>0</v>
      </c>
      <c r="CS183" s="191">
        <f t="shared" si="82"/>
        <v>0</v>
      </c>
      <c r="CT183" s="191">
        <f t="shared" si="82"/>
        <v>2</v>
      </c>
      <c r="CU183" s="191">
        <f t="shared" si="82"/>
        <v>0</v>
      </c>
      <c r="CV183" s="191">
        <f t="shared" si="82"/>
        <v>0</v>
      </c>
      <c r="CW183" s="191">
        <f t="shared" si="82"/>
        <v>1</v>
      </c>
      <c r="CX183" s="191">
        <f t="shared" si="82"/>
        <v>0</v>
      </c>
      <c r="CY183" s="191">
        <f t="shared" si="82"/>
        <v>1</v>
      </c>
      <c r="CZ183" s="191">
        <f t="shared" si="82"/>
        <v>1</v>
      </c>
      <c r="DA183" s="528">
        <f t="shared" si="66"/>
        <v>6</v>
      </c>
      <c r="DB183" s="192">
        <f t="shared" si="82"/>
        <v>0</v>
      </c>
      <c r="DC183" s="191">
        <f>+DC184</f>
        <v>0</v>
      </c>
      <c r="DD183" s="191">
        <f>+DD184</f>
        <v>0</v>
      </c>
      <c r="DE183" s="586">
        <f t="shared" si="71"/>
        <v>0</v>
      </c>
      <c r="DF183" s="566">
        <f t="shared" si="72"/>
        <v>1</v>
      </c>
      <c r="DG183" s="527">
        <f t="shared" si="73"/>
        <v>0</v>
      </c>
      <c r="DH183" s="454">
        <f t="shared" ref="DH183:DH184" si="83">((DG183/DF183)-1)*100</f>
        <v>-100</v>
      </c>
      <c r="DI183" s="231"/>
      <c r="DJ183" s="231"/>
      <c r="DK183" s="231"/>
      <c r="DL183" s="231"/>
      <c r="DM183" s="231"/>
      <c r="DN183" s="231"/>
      <c r="DO183" s="231"/>
      <c r="DP183" s="231"/>
      <c r="DQ183" s="231"/>
      <c r="DR183" s="231"/>
      <c r="DS183" s="231"/>
      <c r="DT183" s="231"/>
      <c r="DU183" s="231"/>
      <c r="DV183" s="231"/>
      <c r="DW183" s="231"/>
      <c r="DX183" s="231"/>
      <c r="DY183" s="231"/>
      <c r="DZ183" s="231"/>
      <c r="EA183" s="231"/>
      <c r="EB183" s="231"/>
      <c r="EC183" s="231"/>
      <c r="ED183" s="231"/>
      <c r="EE183" s="231"/>
    </row>
    <row r="184" spans="1:135" ht="20.100000000000001" customHeight="1" thickBot="1" x14ac:dyDescent="0.3">
      <c r="A184" s="536"/>
      <c r="B184" s="170" t="s">
        <v>15</v>
      </c>
      <c r="C184" s="274" t="s">
        <v>16</v>
      </c>
      <c r="D184" s="194">
        <v>28</v>
      </c>
      <c r="E184" s="195">
        <v>18</v>
      </c>
      <c r="F184" s="195">
        <v>22</v>
      </c>
      <c r="G184" s="195">
        <v>14</v>
      </c>
      <c r="H184" s="195">
        <v>27</v>
      </c>
      <c r="I184" s="195">
        <v>13</v>
      </c>
      <c r="J184" s="195">
        <v>9</v>
      </c>
      <c r="K184" s="195">
        <v>7</v>
      </c>
      <c r="L184" s="195">
        <v>6</v>
      </c>
      <c r="M184" s="195">
        <v>1</v>
      </c>
      <c r="N184" s="195">
        <v>8</v>
      </c>
      <c r="O184" s="195">
        <v>16</v>
      </c>
      <c r="P184" s="182">
        <v>169</v>
      </c>
      <c r="Q184" s="196">
        <v>3</v>
      </c>
      <c r="R184" s="196">
        <v>6</v>
      </c>
      <c r="S184" s="196">
        <v>20</v>
      </c>
      <c r="T184" s="196">
        <v>30</v>
      </c>
      <c r="U184" s="196">
        <v>19</v>
      </c>
      <c r="V184" s="196">
        <v>4</v>
      </c>
      <c r="W184" s="196">
        <v>5</v>
      </c>
      <c r="X184" s="196">
        <v>0</v>
      </c>
      <c r="Y184" s="196">
        <v>3</v>
      </c>
      <c r="Z184" s="196">
        <v>3</v>
      </c>
      <c r="AA184" s="196">
        <v>6</v>
      </c>
      <c r="AB184" s="196">
        <v>4</v>
      </c>
      <c r="AC184" s="169">
        <v>103</v>
      </c>
      <c r="AD184" s="198">
        <v>5</v>
      </c>
      <c r="AE184" s="198">
        <v>7</v>
      </c>
      <c r="AF184" s="198">
        <v>3</v>
      </c>
      <c r="AG184" s="198">
        <v>5</v>
      </c>
      <c r="AH184" s="198">
        <v>11</v>
      </c>
      <c r="AI184" s="198">
        <v>1</v>
      </c>
      <c r="AJ184" s="198">
        <v>5</v>
      </c>
      <c r="AK184" s="198">
        <v>1</v>
      </c>
      <c r="AL184" s="198">
        <v>0</v>
      </c>
      <c r="AM184" s="198">
        <v>0</v>
      </c>
      <c r="AN184" s="198">
        <v>1</v>
      </c>
      <c r="AO184" s="198">
        <v>1</v>
      </c>
      <c r="AP184" s="243">
        <v>0</v>
      </c>
      <c r="AQ184" s="244">
        <v>0</v>
      </c>
      <c r="AR184" s="244">
        <v>0</v>
      </c>
      <c r="AS184" s="244">
        <v>0</v>
      </c>
      <c r="AT184" s="244">
        <v>0</v>
      </c>
      <c r="AU184" s="244">
        <v>1</v>
      </c>
      <c r="AV184" s="244">
        <v>1</v>
      </c>
      <c r="AW184" s="244">
        <v>0</v>
      </c>
      <c r="AX184" s="244">
        <v>1</v>
      </c>
      <c r="AY184" s="244">
        <v>1</v>
      </c>
      <c r="AZ184" s="244">
        <v>1</v>
      </c>
      <c r="BA184" s="244">
        <v>0</v>
      </c>
      <c r="BB184" s="113">
        <v>0</v>
      </c>
      <c r="BC184" s="244">
        <v>0</v>
      </c>
      <c r="BD184" s="244">
        <v>0</v>
      </c>
      <c r="BE184" s="244">
        <v>3</v>
      </c>
      <c r="BF184" s="244">
        <v>0</v>
      </c>
      <c r="BG184" s="244">
        <v>0</v>
      </c>
      <c r="BH184" s="244">
        <v>2</v>
      </c>
      <c r="BI184" s="244">
        <v>0</v>
      </c>
      <c r="BJ184" s="244">
        <v>0</v>
      </c>
      <c r="BK184" s="244">
        <v>0</v>
      </c>
      <c r="BL184" s="244">
        <v>0</v>
      </c>
      <c r="BM184" s="244">
        <v>2</v>
      </c>
      <c r="BN184" s="361">
        <f t="shared" si="78"/>
        <v>7</v>
      </c>
      <c r="BO184" s="244">
        <v>0</v>
      </c>
      <c r="BP184" s="244">
        <v>0</v>
      </c>
      <c r="BQ184" s="244">
        <v>0</v>
      </c>
      <c r="BR184" s="244">
        <v>0</v>
      </c>
      <c r="BS184" s="244">
        <v>1</v>
      </c>
      <c r="BT184" s="244">
        <v>0</v>
      </c>
      <c r="BU184" s="244">
        <v>0</v>
      </c>
      <c r="BV184" s="244">
        <v>0</v>
      </c>
      <c r="BW184" s="244">
        <v>0</v>
      </c>
      <c r="BX184" s="244">
        <v>0</v>
      </c>
      <c r="BY184" s="244">
        <v>0</v>
      </c>
      <c r="BZ184" s="244">
        <v>0</v>
      </c>
      <c r="CA184" s="529">
        <f t="shared" si="75"/>
        <v>1</v>
      </c>
      <c r="CB184" s="243">
        <v>0</v>
      </c>
      <c r="CC184" s="244">
        <v>0</v>
      </c>
      <c r="CD184" s="244">
        <v>0</v>
      </c>
      <c r="CE184" s="244">
        <v>1</v>
      </c>
      <c r="CF184" s="244">
        <v>0</v>
      </c>
      <c r="CG184" s="114">
        <v>0</v>
      </c>
      <c r="CH184" s="114">
        <v>1</v>
      </c>
      <c r="CI184" s="114">
        <v>0</v>
      </c>
      <c r="CJ184" s="114">
        <v>0</v>
      </c>
      <c r="CK184" s="114">
        <v>0</v>
      </c>
      <c r="CL184" s="114">
        <v>0</v>
      </c>
      <c r="CM184" s="115">
        <v>0</v>
      </c>
      <c r="CN184" s="361">
        <f>SUM(CB184:CM184)</f>
        <v>2</v>
      </c>
      <c r="CO184" s="114">
        <v>1</v>
      </c>
      <c r="CP184" s="114">
        <v>0</v>
      </c>
      <c r="CQ184" s="114">
        <v>0</v>
      </c>
      <c r="CR184" s="114">
        <v>0</v>
      </c>
      <c r="CS184" s="114">
        <v>0</v>
      </c>
      <c r="CT184" s="114">
        <v>2</v>
      </c>
      <c r="CU184" s="114">
        <v>0</v>
      </c>
      <c r="CV184" s="114">
        <v>0</v>
      </c>
      <c r="CW184" s="114">
        <v>1</v>
      </c>
      <c r="CX184" s="114">
        <v>0</v>
      </c>
      <c r="CY184" s="114">
        <v>1</v>
      </c>
      <c r="CZ184" s="114">
        <v>1</v>
      </c>
      <c r="DA184" s="529">
        <f t="shared" si="66"/>
        <v>6</v>
      </c>
      <c r="DB184" s="113">
        <v>0</v>
      </c>
      <c r="DC184" s="244">
        <v>0</v>
      </c>
      <c r="DD184" s="244">
        <v>0</v>
      </c>
      <c r="DE184" s="586">
        <f t="shared" si="71"/>
        <v>0</v>
      </c>
      <c r="DF184" s="566">
        <f t="shared" si="72"/>
        <v>1</v>
      </c>
      <c r="DG184" s="527">
        <f t="shared" si="73"/>
        <v>0</v>
      </c>
      <c r="DH184" s="454">
        <f t="shared" si="83"/>
        <v>-100</v>
      </c>
      <c r="DN184" s="231"/>
      <c r="DO184" s="231"/>
      <c r="DP184" s="231"/>
      <c r="DQ184" s="231"/>
      <c r="DR184" s="231"/>
      <c r="DS184" s="231"/>
      <c r="DT184" s="231"/>
      <c r="DU184" s="231"/>
      <c r="DV184" s="231"/>
      <c r="DW184" s="231"/>
      <c r="DX184" s="231"/>
      <c r="DY184" s="231"/>
      <c r="DZ184" s="231"/>
      <c r="EA184" s="231"/>
      <c r="EB184" s="231"/>
      <c r="EC184" s="231"/>
      <c r="ED184" s="231"/>
      <c r="EE184" s="231"/>
    </row>
    <row r="185" spans="1:135" ht="20.100000000000001" customHeight="1" thickBot="1" x14ac:dyDescent="0.3">
      <c r="A185" s="536"/>
      <c r="B185" s="151" t="s">
        <v>131</v>
      </c>
      <c r="C185" s="152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153"/>
      <c r="Q185" s="153"/>
      <c r="R185" s="153"/>
      <c r="S185" s="153"/>
      <c r="T185" s="153"/>
      <c r="U185" s="153"/>
      <c r="V185" s="153"/>
      <c r="W185" s="153"/>
      <c r="X185" s="153"/>
      <c r="Y185" s="153"/>
      <c r="Z185" s="153"/>
      <c r="AA185" s="153"/>
      <c r="AB185" s="153"/>
      <c r="AC185" s="153"/>
      <c r="AD185" s="146"/>
      <c r="AE185" s="146"/>
      <c r="AF185" s="146"/>
      <c r="AG185" s="146"/>
      <c r="AH185" s="146"/>
      <c r="AI185" s="146"/>
      <c r="AJ185" s="146"/>
      <c r="AK185" s="146"/>
      <c r="AL185" s="146"/>
      <c r="AM185" s="146"/>
      <c r="AN185" s="146"/>
      <c r="AO185" s="146"/>
      <c r="AP185" s="146"/>
      <c r="AQ185" s="146"/>
      <c r="AR185" s="146"/>
      <c r="AS185" s="153"/>
      <c r="AT185" s="153"/>
      <c r="AU185" s="153"/>
      <c r="AV185" s="153"/>
      <c r="AW185" s="153"/>
      <c r="AX185" s="153"/>
      <c r="AY185" s="153"/>
      <c r="AZ185" s="153"/>
      <c r="BA185" s="153"/>
      <c r="BB185" s="49"/>
      <c r="BC185" s="49"/>
      <c r="BD185" s="49"/>
      <c r="BE185" s="49"/>
      <c r="BF185" s="146"/>
      <c r="BG185" s="146"/>
      <c r="BH185" s="146"/>
      <c r="BI185" s="146"/>
      <c r="BJ185" s="146"/>
      <c r="BK185" s="146"/>
      <c r="BL185" s="146"/>
      <c r="BM185" s="146"/>
      <c r="BN185" s="153"/>
      <c r="BO185" s="49"/>
      <c r="BP185" s="146"/>
      <c r="BQ185" s="153"/>
      <c r="BR185" s="146"/>
      <c r="BS185" s="146"/>
      <c r="BT185" s="146"/>
      <c r="BU185" s="146"/>
      <c r="BV185" s="153"/>
      <c r="BW185" s="153"/>
      <c r="BX185" s="153"/>
      <c r="BY185" s="146"/>
      <c r="BZ185" s="146"/>
      <c r="CA185" s="146"/>
      <c r="CB185" s="146"/>
      <c r="CC185" s="153"/>
      <c r="CD185" s="146"/>
      <c r="CE185" s="146"/>
      <c r="CF185" s="146"/>
      <c r="CG185" s="146"/>
      <c r="CH185" s="146"/>
      <c r="CI185" s="146"/>
      <c r="CJ185" s="146"/>
      <c r="CK185" s="146"/>
      <c r="CL185" s="153"/>
      <c r="CM185" s="146"/>
      <c r="CN185" s="146"/>
      <c r="CO185" s="146"/>
      <c r="CP185" s="146"/>
      <c r="CQ185" s="146"/>
      <c r="CR185" s="146"/>
      <c r="CS185" s="146"/>
      <c r="CT185" s="146"/>
      <c r="CU185" s="146"/>
      <c r="CV185" s="146"/>
      <c r="CW185" s="146"/>
      <c r="CX185" s="146"/>
      <c r="CY185" s="146"/>
      <c r="CZ185" s="146"/>
      <c r="DA185" s="146"/>
      <c r="DB185" s="146"/>
      <c r="DC185" s="146"/>
      <c r="DD185" s="146"/>
      <c r="DE185" s="81"/>
      <c r="DF185" s="485"/>
      <c r="DG185" s="497"/>
      <c r="DH185" s="81"/>
      <c r="DN185" s="231"/>
      <c r="DO185" s="231"/>
      <c r="DP185" s="231"/>
      <c r="DQ185" s="231"/>
      <c r="DR185" s="231"/>
      <c r="DS185" s="231"/>
      <c r="DT185" s="231"/>
      <c r="DU185" s="231"/>
      <c r="DV185" s="231"/>
      <c r="DW185" s="231"/>
      <c r="DX185" s="231"/>
      <c r="DY185" s="231"/>
      <c r="DZ185" s="231"/>
      <c r="EA185" s="231"/>
      <c r="EB185" s="231"/>
      <c r="EC185" s="231"/>
      <c r="ED185" s="231"/>
      <c r="EE185" s="231"/>
    </row>
    <row r="186" spans="1:135" ht="10.5" customHeight="1" x14ac:dyDescent="0.25">
      <c r="A186" s="536"/>
      <c r="B186" s="674"/>
      <c r="C186" s="675"/>
      <c r="D186" s="650"/>
      <c r="E186" s="651"/>
      <c r="F186" s="651"/>
      <c r="G186" s="651"/>
      <c r="H186" s="651"/>
      <c r="I186" s="651"/>
      <c r="J186" s="651"/>
      <c r="K186" s="651"/>
      <c r="L186" s="651"/>
      <c r="M186" s="651"/>
      <c r="N186" s="651"/>
      <c r="O186" s="652"/>
      <c r="P186" s="633" t="s">
        <v>76</v>
      </c>
      <c r="Q186" s="650"/>
      <c r="R186" s="651"/>
      <c r="S186" s="651"/>
      <c r="T186" s="651"/>
      <c r="U186" s="651"/>
      <c r="V186" s="651"/>
      <c r="W186" s="651"/>
      <c r="X186" s="651"/>
      <c r="Y186" s="651"/>
      <c r="Z186" s="651"/>
      <c r="AA186" s="651"/>
      <c r="AB186" s="652"/>
      <c r="AC186" s="633" t="s">
        <v>75</v>
      </c>
      <c r="AD186" s="277"/>
      <c r="AE186" s="278"/>
      <c r="AF186" s="278"/>
      <c r="AG186" s="278"/>
      <c r="AH186" s="278"/>
      <c r="AI186" s="278"/>
      <c r="AJ186" s="278"/>
      <c r="AK186" s="278"/>
      <c r="AL186" s="278"/>
      <c r="AM186" s="278"/>
      <c r="AN186" s="278"/>
      <c r="AO186" s="279"/>
      <c r="AP186" s="278"/>
      <c r="AQ186" s="278"/>
      <c r="AR186" s="278"/>
      <c r="AS186" s="278"/>
      <c r="AT186" s="278"/>
      <c r="AU186" s="278"/>
      <c r="AV186" s="278"/>
      <c r="AW186" s="278"/>
      <c r="AX186" s="278"/>
      <c r="AY186" s="278"/>
      <c r="AZ186" s="278"/>
      <c r="BA186" s="278"/>
      <c r="BB186" s="277"/>
      <c r="BC186" s="278"/>
      <c r="BD186" s="278"/>
      <c r="BE186" s="278"/>
      <c r="BF186" s="278"/>
      <c r="BG186" s="278"/>
      <c r="BH186" s="278"/>
      <c r="BI186" s="278"/>
      <c r="BJ186" s="278"/>
      <c r="BK186" s="278"/>
      <c r="BL186" s="278"/>
      <c r="BM186" s="278"/>
      <c r="BN186" s="679" t="s">
        <v>168</v>
      </c>
      <c r="BO186" s="278"/>
      <c r="BP186" s="278"/>
      <c r="BQ186" s="278"/>
      <c r="BR186" s="278"/>
      <c r="BS186" s="278"/>
      <c r="BT186" s="278"/>
      <c r="BU186" s="278"/>
      <c r="BV186" s="278"/>
      <c r="BW186" s="278"/>
      <c r="BX186" s="278"/>
      <c r="BY186" s="278"/>
      <c r="BZ186" s="279"/>
      <c r="CA186" s="570"/>
      <c r="CB186" s="277"/>
      <c r="CC186" s="278"/>
      <c r="CD186" s="278"/>
      <c r="CE186" s="278"/>
      <c r="CF186" s="278"/>
      <c r="CG186" s="278"/>
      <c r="CH186" s="278"/>
      <c r="CI186" s="278"/>
      <c r="CJ186" s="278"/>
      <c r="CK186" s="278"/>
      <c r="CL186" s="278"/>
      <c r="CM186" s="279"/>
      <c r="CN186" s="278"/>
      <c r="CO186" s="277"/>
      <c r="CP186" s="278"/>
      <c r="CQ186" s="278"/>
      <c r="CR186" s="278"/>
      <c r="CS186" s="278"/>
      <c r="CT186" s="278"/>
      <c r="CU186" s="278"/>
      <c r="CV186" s="278"/>
      <c r="CW186" s="278"/>
      <c r="CX186" s="278"/>
      <c r="CY186" s="278"/>
      <c r="CZ186" s="279"/>
      <c r="DA186" s="278"/>
      <c r="DB186" s="277"/>
      <c r="DC186" s="278"/>
      <c r="DD186" s="279"/>
      <c r="DE186" s="119"/>
      <c r="DF186" s="485"/>
      <c r="DG186" s="485"/>
      <c r="DH186" s="81"/>
      <c r="DN186" s="231"/>
      <c r="DO186" s="231"/>
      <c r="DP186" s="231"/>
      <c r="DQ186" s="231"/>
      <c r="DR186" s="231"/>
      <c r="DS186" s="231"/>
      <c r="DT186" s="231"/>
      <c r="DU186" s="231"/>
      <c r="DV186" s="231"/>
      <c r="DW186" s="231"/>
      <c r="DX186" s="231"/>
      <c r="DY186" s="231"/>
      <c r="DZ186" s="231"/>
      <c r="EA186" s="231"/>
      <c r="EB186" s="231"/>
      <c r="EC186" s="231"/>
      <c r="ED186" s="231"/>
      <c r="EE186" s="231"/>
    </row>
    <row r="187" spans="1:135" ht="20.100000000000001" customHeight="1" x14ac:dyDescent="0.25">
      <c r="A187" s="536"/>
      <c r="B187" s="110"/>
      <c r="C187" s="375"/>
      <c r="D187" s="403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123"/>
      <c r="P187" s="634"/>
      <c r="Q187" s="134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135"/>
      <c r="AC187" s="634"/>
      <c r="AD187" s="134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135"/>
      <c r="AP187" s="83" t="s">
        <v>114</v>
      </c>
      <c r="AQ187" s="83" t="s">
        <v>79</v>
      </c>
      <c r="AR187" s="83" t="s">
        <v>82</v>
      </c>
      <c r="AS187" s="83" t="s">
        <v>83</v>
      </c>
      <c r="AT187" s="83" t="s">
        <v>84</v>
      </c>
      <c r="AU187" s="83" t="s">
        <v>113</v>
      </c>
      <c r="AV187" s="147" t="s">
        <v>85</v>
      </c>
      <c r="AW187" s="147" t="s">
        <v>88</v>
      </c>
      <c r="AX187" s="147" t="s">
        <v>89</v>
      </c>
      <c r="AY187" s="147" t="s">
        <v>90</v>
      </c>
      <c r="AZ187" s="147" t="s">
        <v>91</v>
      </c>
      <c r="BA187" s="147" t="s">
        <v>92</v>
      </c>
      <c r="BB187" s="134" t="s">
        <v>93</v>
      </c>
      <c r="BC187" s="83" t="s">
        <v>94</v>
      </c>
      <c r="BD187" s="83" t="s">
        <v>95</v>
      </c>
      <c r="BE187" s="83" t="s">
        <v>96</v>
      </c>
      <c r="BF187" s="83" t="s">
        <v>97</v>
      </c>
      <c r="BG187" s="83" t="s">
        <v>98</v>
      </c>
      <c r="BH187" s="83" t="s">
        <v>99</v>
      </c>
      <c r="BI187" s="83" t="s">
        <v>100</v>
      </c>
      <c r="BJ187" s="83" t="s">
        <v>101</v>
      </c>
      <c r="BK187" s="83" t="s">
        <v>102</v>
      </c>
      <c r="BL187" s="83" t="s">
        <v>105</v>
      </c>
      <c r="BM187" s="83" t="s">
        <v>106</v>
      </c>
      <c r="BN187" s="680"/>
      <c r="BO187" s="83" t="s">
        <v>112</v>
      </c>
      <c r="BP187" s="83" t="s">
        <v>116</v>
      </c>
      <c r="BQ187" s="83" t="s">
        <v>117</v>
      </c>
      <c r="BR187" s="83" t="s">
        <v>118</v>
      </c>
      <c r="BS187" s="83" t="s">
        <v>119</v>
      </c>
      <c r="BT187" s="83" t="s">
        <v>120</v>
      </c>
      <c r="BU187" s="83" t="s">
        <v>121</v>
      </c>
      <c r="BV187" s="83" t="s">
        <v>122</v>
      </c>
      <c r="BW187" s="147"/>
      <c r="BX187" s="147"/>
      <c r="BY187" s="147"/>
      <c r="BZ187" s="367"/>
      <c r="CA187" s="555"/>
      <c r="CB187" s="574"/>
      <c r="CC187" s="147"/>
      <c r="CD187" s="147"/>
      <c r="CE187" s="147"/>
      <c r="CF187" s="147"/>
      <c r="CG187" s="147"/>
      <c r="CH187" s="147"/>
      <c r="CI187" s="147"/>
      <c r="CJ187" s="147"/>
      <c r="CK187" s="147"/>
      <c r="CL187" s="147"/>
      <c r="CM187" s="367"/>
      <c r="CN187" s="147"/>
      <c r="CO187" s="574"/>
      <c r="CP187" s="147"/>
      <c r="CQ187" s="147"/>
      <c r="CR187" s="147"/>
      <c r="CS187" s="147"/>
      <c r="CT187" s="147"/>
      <c r="CU187" s="147"/>
      <c r="CV187" s="147"/>
      <c r="CW187" s="147"/>
      <c r="CX187" s="147"/>
      <c r="CY187" s="147"/>
      <c r="CZ187" s="367"/>
      <c r="DA187" s="147"/>
      <c r="DB187" s="574"/>
      <c r="DC187" s="147"/>
      <c r="DD187" s="367"/>
      <c r="DE187" s="119"/>
      <c r="DF187" s="485"/>
      <c r="DG187" s="485"/>
      <c r="DH187" s="81"/>
      <c r="DN187" s="231"/>
      <c r="DO187" s="231"/>
      <c r="DP187" s="231"/>
      <c r="DQ187" s="231"/>
      <c r="DR187" s="231"/>
      <c r="DS187" s="231"/>
      <c r="DT187" s="231"/>
      <c r="DU187" s="231"/>
      <c r="DV187" s="231"/>
      <c r="DW187" s="231"/>
      <c r="DX187" s="231"/>
      <c r="DY187" s="231"/>
      <c r="DZ187" s="231"/>
      <c r="EA187" s="231"/>
      <c r="EB187" s="231"/>
      <c r="EC187" s="231"/>
      <c r="ED187" s="231"/>
      <c r="EE187" s="231"/>
    </row>
    <row r="188" spans="1:135" s="42" customFormat="1" ht="20.100000000000001" customHeight="1" thickBot="1" x14ac:dyDescent="0.3">
      <c r="A188" s="536"/>
      <c r="B188" s="41" t="s">
        <v>47</v>
      </c>
      <c r="C188" s="126"/>
      <c r="D188" s="404" t="s">
        <v>2</v>
      </c>
      <c r="E188" s="124" t="s">
        <v>3</v>
      </c>
      <c r="F188" s="124" t="s">
        <v>4</v>
      </c>
      <c r="G188" s="124" t="s">
        <v>5</v>
      </c>
      <c r="H188" s="124" t="s">
        <v>6</v>
      </c>
      <c r="I188" s="124" t="s">
        <v>7</v>
      </c>
      <c r="J188" s="124" t="s">
        <v>43</v>
      </c>
      <c r="K188" s="124" t="s">
        <v>44</v>
      </c>
      <c r="L188" s="124" t="s">
        <v>45</v>
      </c>
      <c r="M188" s="124" t="s">
        <v>65</v>
      </c>
      <c r="N188" s="124" t="s">
        <v>66</v>
      </c>
      <c r="O188" s="125" t="s">
        <v>67</v>
      </c>
      <c r="P188" s="634"/>
      <c r="Q188" s="258" t="s">
        <v>2</v>
      </c>
      <c r="R188" s="257" t="s">
        <v>3</v>
      </c>
      <c r="S188" s="257" t="s">
        <v>4</v>
      </c>
      <c r="T188" s="257" t="s">
        <v>5</v>
      </c>
      <c r="U188" s="257" t="s">
        <v>6</v>
      </c>
      <c r="V188" s="257" t="s">
        <v>7</v>
      </c>
      <c r="W188" s="257" t="s">
        <v>43</v>
      </c>
      <c r="X188" s="257" t="s">
        <v>44</v>
      </c>
      <c r="Y188" s="257" t="s">
        <v>45</v>
      </c>
      <c r="Z188" s="257" t="s">
        <v>65</v>
      </c>
      <c r="AA188" s="257" t="s">
        <v>66</v>
      </c>
      <c r="AB188" s="259" t="s">
        <v>67</v>
      </c>
      <c r="AC188" s="634"/>
      <c r="AD188" s="258" t="s">
        <v>2</v>
      </c>
      <c r="AE188" s="257" t="s">
        <v>3</v>
      </c>
      <c r="AF188" s="257" t="s">
        <v>4</v>
      </c>
      <c r="AG188" s="257" t="s">
        <v>5</v>
      </c>
      <c r="AH188" s="257" t="s">
        <v>6</v>
      </c>
      <c r="AI188" s="257" t="s">
        <v>7</v>
      </c>
      <c r="AJ188" s="257" t="s">
        <v>43</v>
      </c>
      <c r="AK188" s="257" t="s">
        <v>44</v>
      </c>
      <c r="AL188" s="257" t="s">
        <v>45</v>
      </c>
      <c r="AM188" s="257" t="s">
        <v>65</v>
      </c>
      <c r="AN188" s="257" t="s">
        <v>66</v>
      </c>
      <c r="AO188" s="259" t="s">
        <v>67</v>
      </c>
      <c r="AP188" s="257" t="s">
        <v>2</v>
      </c>
      <c r="AQ188" s="257" t="s">
        <v>3</v>
      </c>
      <c r="AR188" s="257" t="s">
        <v>4</v>
      </c>
      <c r="AS188" s="257" t="s">
        <v>5</v>
      </c>
      <c r="AT188" s="257" t="s">
        <v>6</v>
      </c>
      <c r="AU188" s="257" t="s">
        <v>7</v>
      </c>
      <c r="AV188" s="281" t="s">
        <v>43</v>
      </c>
      <c r="AW188" s="281" t="s">
        <v>44</v>
      </c>
      <c r="AX188" s="281" t="s">
        <v>45</v>
      </c>
      <c r="AY188" s="281" t="s">
        <v>65</v>
      </c>
      <c r="AZ188" s="281" t="s">
        <v>66</v>
      </c>
      <c r="BA188" s="281" t="s">
        <v>67</v>
      </c>
      <c r="BB188" s="297" t="s">
        <v>2</v>
      </c>
      <c r="BC188" s="281" t="s">
        <v>3</v>
      </c>
      <c r="BD188" s="281" t="s">
        <v>4</v>
      </c>
      <c r="BE188" s="290" t="s">
        <v>5</v>
      </c>
      <c r="BF188" s="290" t="s">
        <v>6</v>
      </c>
      <c r="BG188" s="290" t="s">
        <v>7</v>
      </c>
      <c r="BH188" s="290" t="s">
        <v>43</v>
      </c>
      <c r="BI188" s="290" t="s">
        <v>44</v>
      </c>
      <c r="BJ188" s="290" t="s">
        <v>45</v>
      </c>
      <c r="BK188" s="290" t="s">
        <v>65</v>
      </c>
      <c r="BL188" s="290" t="s">
        <v>66</v>
      </c>
      <c r="BM188" s="290" t="s">
        <v>67</v>
      </c>
      <c r="BN188" s="681"/>
      <c r="BO188" s="290" t="s">
        <v>2</v>
      </c>
      <c r="BP188" s="290" t="s">
        <v>3</v>
      </c>
      <c r="BQ188" s="290" t="s">
        <v>4</v>
      </c>
      <c r="BR188" s="290" t="s">
        <v>5</v>
      </c>
      <c r="BS188" s="290" t="s">
        <v>6</v>
      </c>
      <c r="BT188" s="290" t="s">
        <v>7</v>
      </c>
      <c r="BU188" s="290" t="s">
        <v>43</v>
      </c>
      <c r="BV188" s="290" t="s">
        <v>44</v>
      </c>
      <c r="BW188" s="290" t="s">
        <v>45</v>
      </c>
      <c r="BX188" s="290" t="s">
        <v>65</v>
      </c>
      <c r="BY188" s="290" t="s">
        <v>66</v>
      </c>
      <c r="BZ188" s="345" t="s">
        <v>67</v>
      </c>
      <c r="CA188" s="556" t="s">
        <v>200</v>
      </c>
      <c r="CB188" s="575" t="s">
        <v>2</v>
      </c>
      <c r="CC188" s="290" t="s">
        <v>3</v>
      </c>
      <c r="CD188" s="290" t="s">
        <v>4</v>
      </c>
      <c r="CE188" s="290" t="s">
        <v>5</v>
      </c>
      <c r="CF188" s="290" t="s">
        <v>6</v>
      </c>
      <c r="CG188" s="290" t="s">
        <v>7</v>
      </c>
      <c r="CH188" s="290" t="str">
        <f>+CH11</f>
        <v>Jul</v>
      </c>
      <c r="CI188" s="290" t="str">
        <f>+CI11</f>
        <v>Ago</v>
      </c>
      <c r="CJ188" s="290" t="str">
        <f>+CJ11</f>
        <v>Sep</v>
      </c>
      <c r="CK188" s="290" t="s">
        <v>65</v>
      </c>
      <c r="CL188" s="290" t="s">
        <v>66</v>
      </c>
      <c r="CM188" s="345" t="s">
        <v>67</v>
      </c>
      <c r="CN188" s="290" t="s">
        <v>220</v>
      </c>
      <c r="CO188" s="575" t="s">
        <v>2</v>
      </c>
      <c r="CP188" s="290" t="s">
        <v>3</v>
      </c>
      <c r="CQ188" s="290" t="s">
        <v>4</v>
      </c>
      <c r="CR188" s="290" t="s">
        <v>5</v>
      </c>
      <c r="CS188" s="290" t="s">
        <v>6</v>
      </c>
      <c r="CT188" s="290" t="s">
        <v>7</v>
      </c>
      <c r="CU188" s="290" t="s">
        <v>43</v>
      </c>
      <c r="CV188" s="290" t="s">
        <v>44</v>
      </c>
      <c r="CW188" s="290" t="s">
        <v>45</v>
      </c>
      <c r="CX188" s="290" t="s">
        <v>65</v>
      </c>
      <c r="CY188" s="290" t="s">
        <v>66</v>
      </c>
      <c r="CZ188" s="345" t="s">
        <v>67</v>
      </c>
      <c r="DA188" s="290" t="s">
        <v>226</v>
      </c>
      <c r="DB188" s="575" t="s">
        <v>2</v>
      </c>
      <c r="DC188" s="290" t="s">
        <v>3</v>
      </c>
      <c r="DD188" s="345" t="s">
        <v>4</v>
      </c>
      <c r="DE188" s="119"/>
      <c r="DF188" s="485"/>
      <c r="DG188" s="485"/>
      <c r="DH188" s="148"/>
      <c r="DI188" s="231"/>
      <c r="DJ188" s="231"/>
      <c r="DK188" s="231"/>
      <c r="DL188" s="231"/>
      <c r="DM188" s="231"/>
      <c r="DN188" s="231"/>
      <c r="DO188" s="231"/>
      <c r="DP188" s="231"/>
      <c r="DQ188" s="231"/>
      <c r="DR188" s="231"/>
      <c r="DS188" s="231"/>
      <c r="DT188" s="231"/>
      <c r="DU188" s="231"/>
      <c r="DV188" s="231"/>
      <c r="DW188" s="231"/>
      <c r="DX188" s="231"/>
      <c r="DY188" s="231"/>
      <c r="DZ188" s="231"/>
      <c r="EA188" s="231"/>
      <c r="EB188" s="231"/>
      <c r="EC188" s="231"/>
      <c r="ED188" s="231"/>
      <c r="EE188" s="231"/>
    </row>
    <row r="189" spans="1:135" s="44" customFormat="1" ht="20.100000000000001" customHeight="1" x14ac:dyDescent="0.25">
      <c r="A189" s="536"/>
      <c r="B189" s="28" t="s">
        <v>77</v>
      </c>
      <c r="C189" s="29"/>
      <c r="D189" s="120">
        <v>6.97</v>
      </c>
      <c r="E189" s="121">
        <v>6.97</v>
      </c>
      <c r="F189" s="121">
        <v>6.97</v>
      </c>
      <c r="G189" s="121">
        <v>6.97</v>
      </c>
      <c r="H189" s="121">
        <v>6.97</v>
      </c>
      <c r="I189" s="121">
        <v>6.97</v>
      </c>
      <c r="J189" s="121">
        <v>6.97</v>
      </c>
      <c r="K189" s="121">
        <v>6.97</v>
      </c>
      <c r="L189" s="121">
        <v>6.97</v>
      </c>
      <c r="M189" s="121">
        <v>6.97</v>
      </c>
      <c r="N189" s="121">
        <v>6.97</v>
      </c>
      <c r="O189" s="122">
        <v>6.97</v>
      </c>
      <c r="P189" s="400"/>
      <c r="Q189" s="401">
        <v>6.97</v>
      </c>
      <c r="R189" s="84">
        <v>6.97</v>
      </c>
      <c r="S189" s="84">
        <v>6.97</v>
      </c>
      <c r="T189" s="84">
        <v>6.97</v>
      </c>
      <c r="U189" s="84">
        <v>6.97</v>
      </c>
      <c r="V189" s="84">
        <v>6.97</v>
      </c>
      <c r="W189" s="84">
        <v>6.97</v>
      </c>
      <c r="X189" s="84">
        <v>6.97</v>
      </c>
      <c r="Y189" s="84">
        <v>6.97</v>
      </c>
      <c r="Z189" s="84">
        <v>6.97</v>
      </c>
      <c r="AA189" s="84">
        <v>6.97</v>
      </c>
      <c r="AB189" s="421">
        <v>6.94</v>
      </c>
      <c r="AC189" s="402"/>
      <c r="AD189" s="228">
        <v>6.94</v>
      </c>
      <c r="AE189" s="227">
        <v>6.9261538461538397</v>
      </c>
      <c r="AF189" s="227">
        <v>6.9083870967741969</v>
      </c>
      <c r="AG189" s="227">
        <v>6.8933333333333282</v>
      </c>
      <c r="AH189" s="227">
        <v>6.89</v>
      </c>
      <c r="AI189" s="227">
        <v>6.8816666666666642</v>
      </c>
      <c r="AJ189" s="227">
        <v>6.8761290322580653</v>
      </c>
      <c r="AK189" s="237">
        <v>6.8700000000000028</v>
      </c>
      <c r="AL189" s="237">
        <v>6.8700000000000028</v>
      </c>
      <c r="AM189" s="237">
        <v>6.8700000000000028</v>
      </c>
      <c r="AN189" s="237">
        <v>6.8606666666666722</v>
      </c>
      <c r="AO189" s="230">
        <v>6.86</v>
      </c>
      <c r="AP189" s="237">
        <v>6.86</v>
      </c>
      <c r="AQ189" s="237">
        <v>6.86</v>
      </c>
      <c r="AR189" s="237">
        <v>6.86</v>
      </c>
      <c r="AS189" s="237">
        <v>6.86</v>
      </c>
      <c r="AT189" s="237">
        <v>6.86</v>
      </c>
      <c r="AU189" s="237">
        <v>6.86</v>
      </c>
      <c r="AV189" s="237">
        <v>6.86</v>
      </c>
      <c r="AW189" s="237">
        <v>6.86</v>
      </c>
      <c r="AX189" s="237">
        <v>6.86</v>
      </c>
      <c r="AY189" s="237">
        <v>6.86</v>
      </c>
      <c r="AZ189" s="237">
        <v>6.86</v>
      </c>
      <c r="BA189" s="237">
        <v>6.86</v>
      </c>
      <c r="BB189" s="298">
        <v>6.86</v>
      </c>
      <c r="BC189" s="287">
        <v>6.86</v>
      </c>
      <c r="BD189" s="287">
        <v>6.86</v>
      </c>
      <c r="BE189" s="289">
        <v>6.86</v>
      </c>
      <c r="BF189" s="287">
        <v>6.86</v>
      </c>
      <c r="BG189" s="287">
        <v>6.86</v>
      </c>
      <c r="BH189" s="289">
        <v>6.86</v>
      </c>
      <c r="BI189" s="289">
        <v>6.86</v>
      </c>
      <c r="BJ189" s="287">
        <v>6.86</v>
      </c>
      <c r="BK189" s="287">
        <v>6.86</v>
      </c>
      <c r="BL189" s="287">
        <v>6.86</v>
      </c>
      <c r="BM189" s="287">
        <v>6.86</v>
      </c>
      <c r="BN189" s="434"/>
      <c r="BO189" s="287">
        <v>6.86</v>
      </c>
      <c r="BP189" s="287">
        <v>6.86</v>
      </c>
      <c r="BQ189" s="287">
        <v>6.86</v>
      </c>
      <c r="BR189" s="287">
        <v>6.86</v>
      </c>
      <c r="BS189" s="287">
        <v>6.86</v>
      </c>
      <c r="BT189" s="287">
        <v>6.86</v>
      </c>
      <c r="BU189" s="287">
        <v>6.86</v>
      </c>
      <c r="BV189" s="287">
        <v>6.86</v>
      </c>
      <c r="BW189" s="237"/>
      <c r="BX189" s="237"/>
      <c r="BY189" s="237"/>
      <c r="BZ189" s="230"/>
      <c r="CA189" s="557"/>
      <c r="CB189" s="576"/>
      <c r="CC189" s="237"/>
      <c r="CD189" s="237"/>
      <c r="CE189" s="237"/>
      <c r="CF189" s="237"/>
      <c r="CG189" s="237"/>
      <c r="CH189" s="237"/>
      <c r="CI189" s="237"/>
      <c r="CJ189" s="237"/>
      <c r="CK189" s="237"/>
      <c r="CL189" s="237"/>
      <c r="CM189" s="230"/>
      <c r="CN189" s="237"/>
      <c r="CO189" s="576"/>
      <c r="CP189" s="237"/>
      <c r="CQ189" s="237"/>
      <c r="CR189" s="237"/>
      <c r="CS189" s="237"/>
      <c r="CT189" s="237"/>
      <c r="CU189" s="237"/>
      <c r="CV189" s="237"/>
      <c r="CW189" s="237"/>
      <c r="CX189" s="237"/>
      <c r="CY189" s="237"/>
      <c r="CZ189" s="230"/>
      <c r="DA189" s="237"/>
      <c r="DB189" s="576"/>
      <c r="DC189" s="237"/>
      <c r="DD189" s="230"/>
      <c r="DE189" s="229"/>
      <c r="DF189" s="485"/>
      <c r="DG189" s="485"/>
      <c r="DH189" s="223"/>
      <c r="DI189" s="231"/>
      <c r="DJ189" s="231"/>
      <c r="DK189" s="231"/>
      <c r="DL189" s="231"/>
      <c r="DM189" s="231"/>
      <c r="DN189" s="231"/>
      <c r="DO189" s="231"/>
      <c r="DP189" s="231"/>
      <c r="DQ189" s="231"/>
      <c r="DR189" s="231"/>
      <c r="DS189" s="231"/>
      <c r="DT189" s="231"/>
      <c r="DU189" s="231"/>
      <c r="DV189" s="231"/>
      <c r="DW189" s="231"/>
      <c r="DX189" s="231"/>
      <c r="DY189" s="231"/>
      <c r="DZ189" s="231"/>
      <c r="EA189" s="231"/>
      <c r="EB189" s="231"/>
      <c r="EC189" s="231"/>
      <c r="ED189" s="231"/>
      <c r="EE189" s="231"/>
    </row>
    <row r="190" spans="1:135" s="38" customFormat="1" ht="20.100000000000001" customHeight="1" thickBot="1" x14ac:dyDescent="0.3">
      <c r="A190" s="536"/>
      <c r="B190" s="635" t="s">
        <v>49</v>
      </c>
      <c r="C190" s="636"/>
      <c r="D190" s="299">
        <f t="shared" ref="D190:AI190" si="84">(D15+D99)/(D102+D183)</f>
        <v>2.8771320756755019</v>
      </c>
      <c r="E190" s="282">
        <f t="shared" si="84"/>
        <v>3.2619779206503399</v>
      </c>
      <c r="F190" s="282">
        <f t="shared" si="84"/>
        <v>2.6055552329083356</v>
      </c>
      <c r="G190" s="282">
        <f t="shared" si="84"/>
        <v>3.0203134248344092</v>
      </c>
      <c r="H190" s="282">
        <f t="shared" si="84"/>
        <v>3.2361768988692332</v>
      </c>
      <c r="I190" s="282">
        <f t="shared" si="84"/>
        <v>2.7059623852082648</v>
      </c>
      <c r="J190" s="282">
        <f t="shared" si="84"/>
        <v>2.8429645273499062</v>
      </c>
      <c r="K190" s="282">
        <f t="shared" si="84"/>
        <v>2.5970903396263667</v>
      </c>
      <c r="L190" s="282">
        <f t="shared" si="84"/>
        <v>2.8474711089583362</v>
      </c>
      <c r="M190" s="282">
        <f t="shared" si="84"/>
        <v>3.1349361113672076</v>
      </c>
      <c r="N190" s="282">
        <f t="shared" si="84"/>
        <v>3.2449068939679084</v>
      </c>
      <c r="O190" s="368">
        <f t="shared" si="84"/>
        <v>3.410590328381224</v>
      </c>
      <c r="P190" s="282">
        <f t="shared" si="84"/>
        <v>2.9845631039184206</v>
      </c>
      <c r="Q190" s="299">
        <f t="shared" si="84"/>
        <v>3.3242941711240857</v>
      </c>
      <c r="R190" s="282">
        <f t="shared" si="84"/>
        <v>3.3040696986178966</v>
      </c>
      <c r="S190" s="282">
        <f t="shared" si="84"/>
        <v>3.0140106010878305</v>
      </c>
      <c r="T190" s="282">
        <f t="shared" si="84"/>
        <v>3.9160067045651852</v>
      </c>
      <c r="U190" s="282">
        <f t="shared" si="84"/>
        <v>3.0185109033090889</v>
      </c>
      <c r="V190" s="282">
        <f t="shared" si="84"/>
        <v>3.3570654377438736</v>
      </c>
      <c r="W190" s="282">
        <f t="shared" si="84"/>
        <v>3.4587657177957354</v>
      </c>
      <c r="X190" s="282">
        <f t="shared" si="84"/>
        <v>3.3339669988731311</v>
      </c>
      <c r="Y190" s="282">
        <f t="shared" si="84"/>
        <v>3.1308483978774944</v>
      </c>
      <c r="Z190" s="282">
        <f t="shared" si="84"/>
        <v>3.3197161035351215</v>
      </c>
      <c r="AA190" s="282">
        <f t="shared" si="84"/>
        <v>3.2477344912646782</v>
      </c>
      <c r="AB190" s="368">
        <f t="shared" si="84"/>
        <v>3.437807394572129</v>
      </c>
      <c r="AC190" s="282">
        <f t="shared" si="84"/>
        <v>3.3206363259677221</v>
      </c>
      <c r="AD190" s="299">
        <f t="shared" si="84"/>
        <v>3.3716527635788132</v>
      </c>
      <c r="AE190" s="282">
        <f t="shared" si="84"/>
        <v>3.5887324231285347</v>
      </c>
      <c r="AF190" s="282">
        <f t="shared" si="84"/>
        <v>3.5458999243165619</v>
      </c>
      <c r="AG190" s="282">
        <f t="shared" si="84"/>
        <v>5.183712625234608</v>
      </c>
      <c r="AH190" s="282">
        <f t="shared" si="84"/>
        <v>5.2278311196563001</v>
      </c>
      <c r="AI190" s="282">
        <f t="shared" si="84"/>
        <v>4.2610806974248705</v>
      </c>
      <c r="AJ190" s="282">
        <f t="shared" ref="AJ190:BO190" si="85">(AJ15+AJ99)/(AJ102+AJ183)</f>
        <v>6.3939281289793328</v>
      </c>
      <c r="AK190" s="282">
        <f t="shared" si="85"/>
        <v>4.8842788985942445</v>
      </c>
      <c r="AL190" s="282">
        <f t="shared" si="85"/>
        <v>5.6022080719451663</v>
      </c>
      <c r="AM190" s="282">
        <f t="shared" si="85"/>
        <v>5.2862851096965136</v>
      </c>
      <c r="AN190" s="282">
        <f t="shared" si="85"/>
        <v>5.7597443806116475</v>
      </c>
      <c r="AO190" s="368">
        <f t="shared" si="85"/>
        <v>6.0996066291126647</v>
      </c>
      <c r="AP190" s="282">
        <f t="shared" si="85"/>
        <v>6.1016703646310191</v>
      </c>
      <c r="AQ190" s="282">
        <f t="shared" si="85"/>
        <v>5.5662457792463771</v>
      </c>
      <c r="AR190" s="282">
        <f t="shared" si="85"/>
        <v>5.8985326654670729</v>
      </c>
      <c r="AS190" s="282">
        <f t="shared" si="85"/>
        <v>6.1087318158903248</v>
      </c>
      <c r="AT190" s="282">
        <f t="shared" si="85"/>
        <v>6.2709889800380045</v>
      </c>
      <c r="AU190" s="282">
        <f t="shared" si="85"/>
        <v>5.9211608189356824</v>
      </c>
      <c r="AV190" s="282">
        <f t="shared" si="85"/>
        <v>6.6636516549999998</v>
      </c>
      <c r="AW190" s="282">
        <f t="shared" si="85"/>
        <v>5.8894146436707882</v>
      </c>
      <c r="AX190" s="282">
        <f t="shared" si="85"/>
        <v>5.7517959673599846</v>
      </c>
      <c r="AY190" s="282">
        <f t="shared" si="85"/>
        <v>6.4019578020398962</v>
      </c>
      <c r="AZ190" s="282">
        <f t="shared" si="85"/>
        <v>5.7066982578305439</v>
      </c>
      <c r="BA190" s="282">
        <f t="shared" si="85"/>
        <v>5.9175895330748745</v>
      </c>
      <c r="BB190" s="299">
        <f t="shared" si="85"/>
        <v>6.5527787376268822</v>
      </c>
      <c r="BC190" s="282">
        <f t="shared" si="85"/>
        <v>5.3295972973355772</v>
      </c>
      <c r="BD190" s="282">
        <f t="shared" si="85"/>
        <v>5.4711684350543175</v>
      </c>
      <c r="BE190" s="282">
        <f t="shared" si="85"/>
        <v>6.5508573728085233</v>
      </c>
      <c r="BF190" s="282">
        <f t="shared" si="85"/>
        <v>6.0812392814858036</v>
      </c>
      <c r="BG190" s="282">
        <f t="shared" si="85"/>
        <v>5.8697022998744757</v>
      </c>
      <c r="BH190" s="282">
        <f t="shared" si="85"/>
        <v>6.1265531744913897</v>
      </c>
      <c r="BI190" s="282">
        <f t="shared" si="85"/>
        <v>5.6825977969680848</v>
      </c>
      <c r="BJ190" s="282">
        <f t="shared" si="85"/>
        <v>5.124374843273273</v>
      </c>
      <c r="BK190" s="282">
        <f t="shared" si="85"/>
        <v>5.4132280646174626</v>
      </c>
      <c r="BL190" s="282">
        <f t="shared" si="85"/>
        <v>5.6325600533304669</v>
      </c>
      <c r="BM190" s="282">
        <f t="shared" si="85"/>
        <v>6.03423246304245</v>
      </c>
      <c r="BN190" s="435">
        <f t="shared" si="85"/>
        <v>5.8256525335468705</v>
      </c>
      <c r="BO190" s="282">
        <f t="shared" si="85"/>
        <v>6.5598100891647171</v>
      </c>
      <c r="BP190" s="282">
        <f t="shared" ref="BP190:CI190" si="86">(BP15+BP99)/(BP102+BP183)</f>
        <v>5.238418320000001</v>
      </c>
      <c r="BQ190" s="282">
        <f t="shared" si="86"/>
        <v>5.7592924000109669</v>
      </c>
      <c r="BR190" s="282">
        <f t="shared" si="86"/>
        <v>6.357940745292165</v>
      </c>
      <c r="BS190" s="282">
        <f t="shared" si="86"/>
        <v>5.8974869851722742</v>
      </c>
      <c r="BT190" s="282">
        <f t="shared" si="86"/>
        <v>5.6787929430375144</v>
      </c>
      <c r="BU190" s="282">
        <f t="shared" si="86"/>
        <v>7.0235410535324432</v>
      </c>
      <c r="BV190" s="282">
        <f t="shared" si="86"/>
        <v>5.5262752069285703</v>
      </c>
      <c r="BW190" s="282">
        <f t="shared" si="86"/>
        <v>5.5426914227016368</v>
      </c>
      <c r="BX190" s="282">
        <f t="shared" si="86"/>
        <v>5.9076141242679867</v>
      </c>
      <c r="BY190" s="282">
        <f t="shared" si="86"/>
        <v>5.7180883593193501</v>
      </c>
      <c r="BZ190" s="368">
        <f t="shared" si="86"/>
        <v>6.1290600208753698</v>
      </c>
      <c r="CA190" s="368">
        <f t="shared" si="86"/>
        <v>5.9604960258648747</v>
      </c>
      <c r="CB190" s="299">
        <f t="shared" si="86"/>
        <v>5.8750630608195511</v>
      </c>
      <c r="CC190" s="282">
        <f t="shared" si="86"/>
        <v>5.711236947601912</v>
      </c>
      <c r="CD190" s="282">
        <f t="shared" si="86"/>
        <v>5.3392793938553815</v>
      </c>
      <c r="CE190" s="282">
        <f t="shared" si="86"/>
        <v>6.5159991450437698</v>
      </c>
      <c r="CF190" s="282">
        <f t="shared" si="86"/>
        <v>5.8634625123164419</v>
      </c>
      <c r="CG190" s="282">
        <f t="shared" si="86"/>
        <v>5.619055409529679</v>
      </c>
      <c r="CH190" s="282">
        <f t="shared" si="86"/>
        <v>6.3979371536449889</v>
      </c>
      <c r="CI190" s="282">
        <f t="shared" si="86"/>
        <v>4.9620930658609597</v>
      </c>
      <c r="CJ190" s="282">
        <f t="shared" ref="CJ190:CK190" si="87">(CJ15+CJ99)/(CJ102+CJ183)</f>
        <v>4.6839682359426797</v>
      </c>
      <c r="CK190" s="282">
        <f t="shared" si="87"/>
        <v>5.1417120950607185</v>
      </c>
      <c r="CL190" s="282">
        <f t="shared" ref="CL190:CN190" si="88">(CL15+CL99)/(CL102+CL183)</f>
        <v>4.9516278397836739</v>
      </c>
      <c r="CM190" s="368">
        <f t="shared" si="88"/>
        <v>5.4645545860729197</v>
      </c>
      <c r="CN190" s="368">
        <f t="shared" si="88"/>
        <v>5.5251974900168381</v>
      </c>
      <c r="CO190" s="299">
        <f t="shared" ref="CO190:CP190" si="89">(CO15+CO99)/(CO102+CO183)</f>
        <v>5.3836053848373915</v>
      </c>
      <c r="CP190" s="282">
        <f t="shared" si="89"/>
        <v>5.2032850117853728</v>
      </c>
      <c r="CQ190" s="282">
        <f t="shared" ref="CQ190:CR190" si="90">(CQ15+CQ99)/(CQ102+CQ183)</f>
        <v>4.7234154798497716</v>
      </c>
      <c r="CR190" s="282">
        <f t="shared" si="90"/>
        <v>5.1035341955826601</v>
      </c>
      <c r="CS190" s="282">
        <f t="shared" ref="CS190:CT190" si="91">(CS15+CS99)/(CS102+CS183)</f>
        <v>5.5319118574723323</v>
      </c>
      <c r="CT190" s="282">
        <f t="shared" si="91"/>
        <v>5.1602509783049575</v>
      </c>
      <c r="CU190" s="282">
        <f t="shared" ref="CU190:CV190" si="92">(CU15+CU99)/(CU102+CU183)</f>
        <v>4.7297326987972941</v>
      </c>
      <c r="CV190" s="282">
        <f t="shared" si="92"/>
        <v>5.3684377544636268</v>
      </c>
      <c r="CW190" s="282">
        <f t="shared" ref="CW190:CX190" si="93">(CW15+CW99)/(CW102+CW183)</f>
        <v>5.3298121099014848</v>
      </c>
      <c r="CX190" s="282">
        <f t="shared" si="93"/>
        <v>5.7773058482499691</v>
      </c>
      <c r="CY190" s="282">
        <f t="shared" ref="CY190:DA190" si="94">(CY15+CY99)/(CY102+CY183)</f>
        <v>4.845147403645039</v>
      </c>
      <c r="CZ190" s="368">
        <f t="shared" si="94"/>
        <v>5.2365845190678888</v>
      </c>
      <c r="DA190" s="368">
        <f t="shared" si="94"/>
        <v>5.2005368020280018</v>
      </c>
      <c r="DB190" s="299">
        <f t="shared" ref="DB190:DC190" si="95">(DB15+DB99)/(DB102+DB183)</f>
        <v>4.3721176079093631</v>
      </c>
      <c r="DC190" s="282">
        <f t="shared" si="95"/>
        <v>4.0642278142703718</v>
      </c>
      <c r="DD190" s="368">
        <f t="shared" ref="DD190" si="96">(DD15+DD99)/(DD102+DD183)</f>
        <v>3.9489438778983246</v>
      </c>
      <c r="DE190" s="2"/>
      <c r="DF190" s="485"/>
      <c r="DG190" s="485"/>
      <c r="DH190" s="224"/>
      <c r="DI190" s="231"/>
      <c r="DJ190" s="231"/>
      <c r="DK190" s="231"/>
      <c r="DL190" s="231"/>
      <c r="DM190" s="231"/>
      <c r="DN190" s="231"/>
      <c r="DO190" s="231"/>
      <c r="DP190" s="231"/>
      <c r="DQ190" s="231"/>
      <c r="DR190" s="231"/>
      <c r="DS190" s="231"/>
      <c r="DT190" s="231"/>
      <c r="DU190" s="231"/>
      <c r="DV190" s="231"/>
      <c r="DW190" s="231"/>
      <c r="DX190" s="231"/>
      <c r="DY190" s="231"/>
      <c r="DZ190" s="231"/>
      <c r="EA190" s="231"/>
      <c r="EB190" s="231"/>
      <c r="EC190" s="231"/>
      <c r="ED190" s="231"/>
      <c r="EE190" s="231"/>
    </row>
    <row r="191" spans="1:135" s="38" customFormat="1" ht="20.100000000000001" customHeight="1" x14ac:dyDescent="0.25">
      <c r="A191" s="536"/>
      <c r="B191" s="28" t="s">
        <v>78</v>
      </c>
      <c r="C191" s="29"/>
      <c r="D191" s="90">
        <v>1.4823500000000001</v>
      </c>
      <c r="E191" s="91">
        <v>1.4956400000000001</v>
      </c>
      <c r="F191" s="91">
        <v>1.5070300000000001</v>
      </c>
      <c r="G191" s="91">
        <v>1.51573</v>
      </c>
      <c r="H191" s="91">
        <v>1.5223199999999999</v>
      </c>
      <c r="I191" s="91">
        <v>1.5275399999999999</v>
      </c>
      <c r="J191" s="91">
        <v>1.5307299999999999</v>
      </c>
      <c r="K191" s="91">
        <v>1.5328900000000001</v>
      </c>
      <c r="L191" s="91">
        <v>1.5346900000000001</v>
      </c>
      <c r="M191" s="91">
        <v>1.53589</v>
      </c>
      <c r="N191" s="91">
        <v>1.5368200000000001</v>
      </c>
      <c r="O191" s="405">
        <v>1.5375399999999999</v>
      </c>
      <c r="P191" s="399"/>
      <c r="Q191" s="92">
        <v>1.53793</v>
      </c>
      <c r="R191" s="93">
        <v>1.5380499999999999</v>
      </c>
      <c r="S191" s="93">
        <v>1.53826</v>
      </c>
      <c r="T191" s="93">
        <v>1.5389600000000001</v>
      </c>
      <c r="U191" s="93">
        <v>1.5403100000000001</v>
      </c>
      <c r="V191" s="93">
        <v>1.5420100000000001</v>
      </c>
      <c r="W191" s="93">
        <v>1.5436099999999999</v>
      </c>
      <c r="X191" s="93">
        <v>1.5460499999999999</v>
      </c>
      <c r="Y191" s="93">
        <v>1.5492600000000001</v>
      </c>
      <c r="Z191" s="93">
        <v>1.5527200000000001</v>
      </c>
      <c r="AA191" s="93">
        <v>1.5579799999999999</v>
      </c>
      <c r="AB191" s="162">
        <v>1.5645100000000001</v>
      </c>
      <c r="AC191" s="399"/>
      <c r="AD191" s="199">
        <v>1.5729</v>
      </c>
      <c r="AE191" s="200">
        <v>1.5829800000000001</v>
      </c>
      <c r="AF191" s="200">
        <v>1.5949899999999999</v>
      </c>
      <c r="AG191" s="200">
        <v>1.60812</v>
      </c>
      <c r="AH191" s="200">
        <v>1.6227499999999999</v>
      </c>
      <c r="AI191" s="200">
        <v>1.6371</v>
      </c>
      <c r="AJ191" s="200">
        <v>1.65073</v>
      </c>
      <c r="AK191" s="200">
        <v>1.66629</v>
      </c>
      <c r="AL191" s="200">
        <v>1.6803900000000001</v>
      </c>
      <c r="AM191" s="200">
        <v>1.6939200000000001</v>
      </c>
      <c r="AN191" s="200">
        <v>1.70662</v>
      </c>
      <c r="AO191" s="201">
        <v>1.7180200000000001</v>
      </c>
      <c r="AP191" s="200">
        <v>1.7285999999999999</v>
      </c>
      <c r="AQ191" s="200">
        <v>1.73722</v>
      </c>
      <c r="AR191" s="200">
        <v>1.7441199999999999</v>
      </c>
      <c r="AS191" s="200">
        <v>1.7503299999999999</v>
      </c>
      <c r="AT191" s="200">
        <v>1.7562199999999999</v>
      </c>
      <c r="AU191" s="200">
        <v>1.7622100000000001</v>
      </c>
      <c r="AV191" s="324">
        <v>1.7689299999999999</v>
      </c>
      <c r="AW191" s="324">
        <v>1.7752600000000001</v>
      </c>
      <c r="AX191" s="324">
        <v>1.7811399999999999</v>
      </c>
      <c r="AY191" s="324">
        <v>1.7879700000000001</v>
      </c>
      <c r="AZ191" s="324">
        <v>1.79437</v>
      </c>
      <c r="BA191" s="324">
        <v>1.80078</v>
      </c>
      <c r="BB191" s="300">
        <v>1.8075000000000001</v>
      </c>
      <c r="BC191" s="288">
        <v>1.8145800000000001</v>
      </c>
      <c r="BD191" s="288">
        <v>1.8211999999999999</v>
      </c>
      <c r="BE191" s="288">
        <v>1.82942</v>
      </c>
      <c r="BF191" s="288">
        <v>1.8368599999999999</v>
      </c>
      <c r="BG191" s="288">
        <v>1.84368</v>
      </c>
      <c r="BH191" s="296">
        <v>1.8512900000000001</v>
      </c>
      <c r="BI191" s="296">
        <v>1.85859</v>
      </c>
      <c r="BJ191" s="296">
        <v>1.86754</v>
      </c>
      <c r="BK191" s="296">
        <v>1.8778900000000001</v>
      </c>
      <c r="BL191" s="296">
        <v>1.8887100000000001</v>
      </c>
      <c r="BM191" s="296">
        <v>1.8999299999999999</v>
      </c>
      <c r="BN191" s="436"/>
      <c r="BO191" s="288">
        <v>1.91005</v>
      </c>
      <c r="BP191" s="288">
        <v>1.91974</v>
      </c>
      <c r="BQ191" s="288">
        <v>1.9292499999999999</v>
      </c>
      <c r="BR191" s="288">
        <v>1.93885</v>
      </c>
      <c r="BS191" s="288">
        <v>1.94835</v>
      </c>
      <c r="BT191" s="288">
        <v>1.9587699999999999</v>
      </c>
      <c r="BU191" s="288">
        <v>1.96984</v>
      </c>
      <c r="BV191" s="288">
        <v>1.98082</v>
      </c>
      <c r="BW191" s="382"/>
      <c r="BX191" s="382"/>
      <c r="BY191" s="382"/>
      <c r="BZ191" s="369"/>
      <c r="CA191" s="558"/>
      <c r="CB191" s="577"/>
      <c r="CC191" s="382"/>
      <c r="CD191" s="382"/>
      <c r="CE191" s="382"/>
      <c r="CF191" s="382"/>
      <c r="CG191" s="382"/>
      <c r="CH191" s="382"/>
      <c r="CI191" s="382"/>
      <c r="CJ191" s="382"/>
      <c r="CK191" s="382"/>
      <c r="CL191" s="382"/>
      <c r="CM191" s="369"/>
      <c r="CN191" s="382"/>
      <c r="CO191" s="577"/>
      <c r="CP191" s="382"/>
      <c r="CQ191" s="382"/>
      <c r="CR191" s="382"/>
      <c r="CS191" s="382"/>
      <c r="CT191" s="382"/>
      <c r="CU191" s="382"/>
      <c r="CV191" s="382"/>
      <c r="CW191" s="382"/>
      <c r="CX191" s="382"/>
      <c r="CY191" s="382"/>
      <c r="CZ191" s="369"/>
      <c r="DA191" s="382"/>
      <c r="DB191" s="577"/>
      <c r="DC191" s="382"/>
      <c r="DD191" s="369"/>
      <c r="DE191" s="2"/>
      <c r="DF191" s="485"/>
      <c r="DG191" s="485"/>
      <c r="DH191" s="224"/>
      <c r="DI191" s="231"/>
      <c r="DJ191" s="231"/>
      <c r="DK191" s="231"/>
      <c r="DL191" s="231"/>
      <c r="DM191" s="231"/>
      <c r="DN191" s="231"/>
      <c r="DO191" s="231"/>
      <c r="DP191" s="231"/>
      <c r="DQ191" s="231"/>
      <c r="DR191" s="231"/>
      <c r="DS191" s="231"/>
      <c r="DT191" s="231"/>
      <c r="DU191" s="231"/>
      <c r="DV191" s="231"/>
      <c r="DW191" s="231"/>
      <c r="DX191" s="231"/>
      <c r="DY191" s="231"/>
      <c r="DZ191" s="231"/>
      <c r="EA191" s="231"/>
      <c r="EB191" s="231"/>
      <c r="EC191" s="231"/>
      <c r="ED191" s="231"/>
      <c r="EE191" s="231"/>
    </row>
    <row r="192" spans="1:135" ht="20.100000000000001" customHeight="1" thickBot="1" x14ac:dyDescent="0.3">
      <c r="A192" s="536"/>
      <c r="B192" s="645" t="s">
        <v>49</v>
      </c>
      <c r="C192" s="646"/>
      <c r="D192" s="299">
        <f t="shared" ref="D192:AI192" si="97">(D60+D96)/(D146+D181)</f>
        <v>3.6697690379930368</v>
      </c>
      <c r="E192" s="282">
        <f t="shared" si="97"/>
        <v>3.6166605939080245</v>
      </c>
      <c r="F192" s="282">
        <f t="shared" si="97"/>
        <v>3.6798722818261926</v>
      </c>
      <c r="G192" s="282">
        <f t="shared" si="97"/>
        <v>3.3294272321257092</v>
      </c>
      <c r="H192" s="282">
        <f t="shared" si="97"/>
        <v>3.1770080690580373</v>
      </c>
      <c r="I192" s="282">
        <f t="shared" si="97"/>
        <v>3.231216699529293</v>
      </c>
      <c r="J192" s="282">
        <f t="shared" si="97"/>
        <v>2.9651370742269574</v>
      </c>
      <c r="K192" s="282">
        <f t="shared" si="97"/>
        <v>3.7107307857442136</v>
      </c>
      <c r="L192" s="282">
        <f t="shared" si="97"/>
        <v>3.5442532762002279</v>
      </c>
      <c r="M192" s="282">
        <f t="shared" si="97"/>
        <v>3.9552659474908731</v>
      </c>
      <c r="N192" s="282">
        <f t="shared" si="97"/>
        <v>4.0678412247373599</v>
      </c>
      <c r="O192" s="368">
        <f t="shared" si="97"/>
        <v>3.5827437671103999</v>
      </c>
      <c r="P192" s="282">
        <f t="shared" si="97"/>
        <v>3.5341210523884969</v>
      </c>
      <c r="Q192" s="299">
        <f t="shared" si="97"/>
        <v>3.5356118696181658</v>
      </c>
      <c r="R192" s="282">
        <f t="shared" si="97"/>
        <v>3.5095221846057454</v>
      </c>
      <c r="S192" s="282">
        <f t="shared" si="97"/>
        <v>3.1972777289160494</v>
      </c>
      <c r="T192" s="282">
        <f t="shared" si="97"/>
        <v>3.9644141490813185</v>
      </c>
      <c r="U192" s="282">
        <f t="shared" si="97"/>
        <v>4.0877411449207042</v>
      </c>
      <c r="V192" s="282">
        <f t="shared" si="97"/>
        <v>3.6738303281989437</v>
      </c>
      <c r="W192" s="282">
        <f t="shared" si="97"/>
        <v>3.7988204003715031</v>
      </c>
      <c r="X192" s="282">
        <f t="shared" si="97"/>
        <v>3.4953556921879469</v>
      </c>
      <c r="Y192" s="282">
        <f t="shared" si="97"/>
        <v>3.4456966463731065</v>
      </c>
      <c r="Z192" s="282">
        <f t="shared" si="97"/>
        <v>4.0479747276689473</v>
      </c>
      <c r="AA192" s="282">
        <f t="shared" si="97"/>
        <v>3.9312371871574854</v>
      </c>
      <c r="AB192" s="368">
        <f t="shared" si="97"/>
        <v>5.4989634606227744</v>
      </c>
      <c r="AC192" s="282">
        <f t="shared" si="97"/>
        <v>3.8807435337471179</v>
      </c>
      <c r="AD192" s="299">
        <f t="shared" si="97"/>
        <v>3.3191708278487928</v>
      </c>
      <c r="AE192" s="282">
        <f t="shared" si="97"/>
        <v>3.2370734461172974</v>
      </c>
      <c r="AF192" s="282">
        <f t="shared" si="97"/>
        <v>3.5596741390483015</v>
      </c>
      <c r="AG192" s="282">
        <f t="shared" si="97"/>
        <v>4.2136218446432858</v>
      </c>
      <c r="AH192" s="282">
        <f t="shared" si="97"/>
        <v>5.0225431922672685</v>
      </c>
      <c r="AI192" s="282">
        <f t="shared" si="97"/>
        <v>4.1533614133866452</v>
      </c>
      <c r="AJ192" s="282">
        <f t="shared" ref="AJ192:BO192" si="98">(AJ60+AJ96)/(AJ146+AJ181)</f>
        <v>4.8306668975699765</v>
      </c>
      <c r="AK192" s="282">
        <f t="shared" si="98"/>
        <v>3.6476297960663162</v>
      </c>
      <c r="AL192" s="282">
        <f t="shared" si="98"/>
        <v>3.9951472333533156</v>
      </c>
      <c r="AM192" s="282">
        <f t="shared" si="98"/>
        <v>3.9475269145697256</v>
      </c>
      <c r="AN192" s="282">
        <f t="shared" si="98"/>
        <v>3.451084224800498</v>
      </c>
      <c r="AO192" s="368">
        <f t="shared" si="98"/>
        <v>4.4167225397038781</v>
      </c>
      <c r="AP192" s="282">
        <f t="shared" si="98"/>
        <v>3.5470601486118278</v>
      </c>
      <c r="AQ192" s="282">
        <f t="shared" si="98"/>
        <v>3.726669526349518</v>
      </c>
      <c r="AR192" s="282">
        <f t="shared" si="98"/>
        <v>3.4921633993756722</v>
      </c>
      <c r="AS192" s="282">
        <f t="shared" si="98"/>
        <v>3.4335865378416832</v>
      </c>
      <c r="AT192" s="282">
        <f t="shared" si="98"/>
        <v>4.8215086135526493</v>
      </c>
      <c r="AU192" s="282">
        <f t="shared" si="98"/>
        <v>4.3250801641187824</v>
      </c>
      <c r="AV192" s="282">
        <f t="shared" si="98"/>
        <v>3.5626922832503092</v>
      </c>
      <c r="AW192" s="282">
        <f t="shared" si="98"/>
        <v>3.818416779907178</v>
      </c>
      <c r="AX192" s="282">
        <f t="shared" si="98"/>
        <v>2.7154368168424772</v>
      </c>
      <c r="AY192" s="282">
        <f t="shared" si="98"/>
        <v>4.7902340584734402</v>
      </c>
      <c r="AZ192" s="282">
        <f t="shared" si="98"/>
        <v>3.9868494616410923</v>
      </c>
      <c r="BA192" s="282">
        <f t="shared" si="98"/>
        <v>4.1430125889548783</v>
      </c>
      <c r="BB192" s="299">
        <f t="shared" si="98"/>
        <v>4.5407169019762108</v>
      </c>
      <c r="BC192" s="282">
        <f t="shared" si="98"/>
        <v>4.8866605412763615</v>
      </c>
      <c r="BD192" s="282">
        <f t="shared" si="98"/>
        <v>4.9408474003494121</v>
      </c>
      <c r="BE192" s="282">
        <f t="shared" si="98"/>
        <v>4.6347431043745351</v>
      </c>
      <c r="BF192" s="282">
        <f t="shared" si="98"/>
        <v>5.0581990917209376</v>
      </c>
      <c r="BG192" s="282">
        <f t="shared" si="98"/>
        <v>6.969022825840959</v>
      </c>
      <c r="BH192" s="282">
        <f t="shared" si="98"/>
        <v>4.9607264204602188</v>
      </c>
      <c r="BI192" s="282">
        <f t="shared" si="98"/>
        <v>6.1502419779562461</v>
      </c>
      <c r="BJ192" s="282">
        <f t="shared" si="98"/>
        <v>5.5605890027673253</v>
      </c>
      <c r="BK192" s="282">
        <f t="shared" si="98"/>
        <v>4.9386989227760756</v>
      </c>
      <c r="BL192" s="282">
        <f t="shared" si="98"/>
        <v>4.807737406424323</v>
      </c>
      <c r="BM192" s="282">
        <f t="shared" si="98"/>
        <v>5.3181244352579835</v>
      </c>
      <c r="BN192" s="435">
        <f t="shared" si="98"/>
        <v>5.2268717542744181</v>
      </c>
      <c r="BO192" s="282">
        <f t="shared" si="98"/>
        <v>5.2639951508916027</v>
      </c>
      <c r="BP192" s="282">
        <f t="shared" ref="BP192:CI192" si="99">(BP60+BP96)/(BP146+BP181)</f>
        <v>5.3811340618490506</v>
      </c>
      <c r="BQ192" s="282">
        <f t="shared" si="99"/>
        <v>5.7017889587932071</v>
      </c>
      <c r="BR192" s="282">
        <f t="shared" si="99"/>
        <v>5.8621928826847594</v>
      </c>
      <c r="BS192" s="282">
        <f t="shared" si="99"/>
        <v>6.5881847198645289</v>
      </c>
      <c r="BT192" s="282">
        <f t="shared" si="99"/>
        <v>5.709072022241747</v>
      </c>
      <c r="BU192" s="282">
        <f t="shared" si="99"/>
        <v>4.8722894306944546</v>
      </c>
      <c r="BV192" s="282">
        <f t="shared" si="99"/>
        <v>5.1745249477901893</v>
      </c>
      <c r="BW192" s="282">
        <f t="shared" si="99"/>
        <v>4.1340081031840956</v>
      </c>
      <c r="BX192" s="282">
        <f t="shared" si="99"/>
        <v>4.1379122021713455</v>
      </c>
      <c r="BY192" s="282">
        <f t="shared" si="99"/>
        <v>3.4520112615465339</v>
      </c>
      <c r="BZ192" s="368">
        <f t="shared" si="99"/>
        <v>3.2948596383764048</v>
      </c>
      <c r="CA192" s="368">
        <f t="shared" si="99"/>
        <v>4.9100866877622087</v>
      </c>
      <c r="CB192" s="299">
        <f t="shared" si="99"/>
        <v>3.2002491027023559</v>
      </c>
      <c r="CC192" s="282">
        <f t="shared" si="99"/>
        <v>2.9330751274078595</v>
      </c>
      <c r="CD192" s="282">
        <f t="shared" si="99"/>
        <v>2.6066823142648312</v>
      </c>
      <c r="CE192" s="282">
        <f t="shared" si="99"/>
        <v>3.1378679061940522</v>
      </c>
      <c r="CF192" s="282">
        <f t="shared" si="99"/>
        <v>2.6684271903330568</v>
      </c>
      <c r="CG192" s="282">
        <f t="shared" ref="CG192:CH192" si="100">(CG60+CG96)/(CG146+CG181)</f>
        <v>2.7114395617074041</v>
      </c>
      <c r="CH192" s="282">
        <f t="shared" si="100"/>
        <v>1.8526733219659794</v>
      </c>
      <c r="CI192" s="282">
        <f t="shared" si="99"/>
        <v>2.0912066571906731</v>
      </c>
      <c r="CJ192" s="282">
        <f t="shared" ref="CJ192:CK192" si="101">(CJ60+CJ96)/(CJ146+CJ181)</f>
        <v>1.9187148483183765</v>
      </c>
      <c r="CK192" s="282">
        <f t="shared" si="101"/>
        <v>2.3943280318750331</v>
      </c>
      <c r="CL192" s="282">
        <f t="shared" ref="CL192:CN192" si="102">(CL60+CL96)/(CL146+CL181)</f>
        <v>1.8236352029033653</v>
      </c>
      <c r="CM192" s="368">
        <f t="shared" si="102"/>
        <v>3.75307171198381</v>
      </c>
      <c r="CN192" s="368">
        <f t="shared" si="102"/>
        <v>2.5750642022548171</v>
      </c>
      <c r="CO192" s="299">
        <f t="shared" ref="CO192:CP192" si="103">(CO60+CO96)/(CO146+CO181)</f>
        <v>2.3983747727107261</v>
      </c>
      <c r="CP192" s="282">
        <f t="shared" si="103"/>
        <v>2.4178729769854557</v>
      </c>
      <c r="CQ192" s="282">
        <f t="shared" ref="CQ192:CR192" si="104">(CQ60+CQ96)/(CQ146+CQ181)</f>
        <v>3.51735757468767</v>
      </c>
      <c r="CR192" s="282">
        <f t="shared" si="104"/>
        <v>3.8846332027834789</v>
      </c>
      <c r="CS192" s="282">
        <f t="shared" ref="CS192:CT192" si="105">(CS60+CS96)/(CS146+CS181)</f>
        <v>3.3459535646517131</v>
      </c>
      <c r="CT192" s="282">
        <f t="shared" si="105"/>
        <v>2.7269700257422054</v>
      </c>
      <c r="CU192" s="282">
        <f t="shared" ref="CU192:CV192" si="106">(CU60+CU96)/(CU146+CU181)</f>
        <v>2.1611430043259485</v>
      </c>
      <c r="CV192" s="282">
        <f t="shared" si="106"/>
        <v>2.2320814955215682</v>
      </c>
      <c r="CW192" s="282">
        <f t="shared" ref="CW192:CX192" si="107">(CW60+CW96)/(CW146+CW181)</f>
        <v>2.3529015068753965</v>
      </c>
      <c r="CX192" s="282">
        <f t="shared" si="107"/>
        <v>2.2785475475298202</v>
      </c>
      <c r="CY192" s="282">
        <f t="shared" ref="CY192:DA192" si="108">(CY60+CY96)/(CY146+CY181)</f>
        <v>2.918056560911197</v>
      </c>
      <c r="CZ192" s="368">
        <f t="shared" si="108"/>
        <v>2.2818590790115931</v>
      </c>
      <c r="DA192" s="368">
        <f t="shared" si="108"/>
        <v>2.7096599553821163</v>
      </c>
      <c r="DB192" s="299">
        <f t="shared" ref="DB192:DC192" si="109">(DB60+DB96)/(DB146+DB181)</f>
        <v>1.9872393355245628</v>
      </c>
      <c r="DC192" s="282">
        <f t="shared" si="109"/>
        <v>2.2450643757695432</v>
      </c>
      <c r="DD192" s="368">
        <f t="shared" ref="DD192" si="110">(DD60+DD96)/(DD146+DD181)</f>
        <v>2.5872272949210213</v>
      </c>
      <c r="DE192" s="150"/>
      <c r="DF192" s="485"/>
      <c r="DG192" s="485"/>
      <c r="DH192" s="225"/>
      <c r="DN192" s="231"/>
      <c r="DO192" s="231"/>
      <c r="DP192" s="231"/>
      <c r="DQ192" s="231"/>
      <c r="DR192" s="231"/>
      <c r="DS192" s="231"/>
      <c r="DT192" s="231"/>
      <c r="DU192" s="231"/>
      <c r="DV192" s="231"/>
      <c r="DW192" s="231"/>
      <c r="DX192" s="231"/>
      <c r="DY192" s="231"/>
      <c r="DZ192" s="231"/>
      <c r="EA192" s="231"/>
      <c r="EB192" s="231"/>
      <c r="EC192" s="231"/>
      <c r="ED192" s="231"/>
      <c r="EE192" s="231"/>
    </row>
    <row r="193" spans="1:135" ht="20.100000000000001" customHeight="1" x14ac:dyDescent="0.25">
      <c r="A193" s="536"/>
      <c r="B193" s="350" t="s">
        <v>189</v>
      </c>
      <c r="C193" s="350"/>
      <c r="D193" s="351"/>
      <c r="E193" s="351"/>
      <c r="F193" s="351"/>
      <c r="G193" s="351"/>
      <c r="H193" s="351"/>
      <c r="I193" s="351"/>
      <c r="J193" s="351"/>
      <c r="K193" s="351"/>
      <c r="L193" s="351"/>
      <c r="M193" s="351"/>
      <c r="N193" s="351"/>
      <c r="O193" s="351"/>
      <c r="P193" s="352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352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354"/>
      <c r="BR193" s="67"/>
      <c r="BS193" s="67"/>
      <c r="BT193" s="67"/>
      <c r="BU193" s="67"/>
      <c r="BV193" s="354"/>
      <c r="BW193" s="383"/>
      <c r="BX193" s="383"/>
      <c r="BY193" s="149"/>
      <c r="BZ193" s="149"/>
      <c r="CA193" s="149"/>
      <c r="CB193" s="149"/>
      <c r="CC193" s="383"/>
      <c r="CD193" s="149"/>
      <c r="CE193" s="149"/>
      <c r="CF193" s="149"/>
      <c r="CG193" s="149"/>
      <c r="CH193" s="149"/>
      <c r="CI193" s="149"/>
      <c r="CJ193" s="149"/>
      <c r="CK193" s="149"/>
      <c r="CL193" s="383"/>
      <c r="CM193" s="149"/>
      <c r="CN193" s="149"/>
      <c r="CO193" s="149"/>
      <c r="CP193" s="149"/>
      <c r="CQ193" s="149"/>
      <c r="CR193" s="149"/>
      <c r="CS193" s="149"/>
      <c r="CT193" s="149"/>
      <c r="CU193" s="149"/>
      <c r="CV193" s="149"/>
      <c r="CW193" s="149"/>
      <c r="CX193" s="149"/>
      <c r="CY193" s="149"/>
      <c r="CZ193" s="149"/>
      <c r="DA193" s="149"/>
      <c r="DB193" s="149"/>
      <c r="DC193" s="149"/>
      <c r="DD193" s="149"/>
      <c r="DE193" s="150"/>
      <c r="DF193" s="485"/>
      <c r="DG193" s="485"/>
      <c r="DH193" s="225"/>
      <c r="DN193" s="231"/>
      <c r="DO193" s="231"/>
      <c r="DP193" s="231"/>
      <c r="DQ193" s="231"/>
      <c r="DR193" s="231"/>
      <c r="DS193" s="231"/>
      <c r="DT193" s="231"/>
      <c r="DU193" s="231"/>
      <c r="DV193" s="231"/>
      <c r="DW193" s="231"/>
      <c r="DX193" s="231"/>
      <c r="DY193" s="231"/>
      <c r="DZ193" s="231"/>
      <c r="EA193" s="231"/>
      <c r="EB193" s="231"/>
      <c r="EC193" s="231"/>
      <c r="ED193" s="231"/>
      <c r="EE193" s="231"/>
    </row>
    <row r="194" spans="1:135" ht="20.100000000000001" customHeight="1" x14ac:dyDescent="0.25">
      <c r="A194" s="536"/>
      <c r="B194" s="350"/>
      <c r="C194" s="350"/>
      <c r="D194" s="351"/>
      <c r="E194" s="351"/>
      <c r="F194" s="351"/>
      <c r="G194" s="351"/>
      <c r="H194" s="351"/>
      <c r="I194" s="351"/>
      <c r="J194" s="351"/>
      <c r="K194" s="351"/>
      <c r="L194" s="351"/>
      <c r="M194" s="351"/>
      <c r="N194" s="351"/>
      <c r="O194" s="351"/>
      <c r="P194" s="352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352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149"/>
      <c r="BX194" s="149"/>
      <c r="BY194" s="149"/>
      <c r="BZ194" s="149"/>
      <c r="CA194" s="149"/>
      <c r="CB194" s="149"/>
      <c r="CC194" s="149"/>
      <c r="CD194" s="149"/>
      <c r="CE194" s="149"/>
      <c r="CF194" s="149"/>
      <c r="CG194" s="149"/>
      <c r="CH194" s="149"/>
      <c r="CI194" s="149"/>
      <c r="CJ194" s="149"/>
      <c r="CK194" s="149"/>
      <c r="CL194" s="149"/>
      <c r="CM194" s="149"/>
      <c r="CN194" s="149"/>
      <c r="CO194" s="149"/>
      <c r="CP194" s="149"/>
      <c r="CQ194" s="149"/>
      <c r="CR194" s="149"/>
      <c r="CS194" s="149"/>
      <c r="CT194" s="149"/>
      <c r="CU194" s="149"/>
      <c r="CV194" s="149"/>
      <c r="CW194" s="149"/>
      <c r="CX194" s="149"/>
      <c r="CY194" s="149"/>
      <c r="CZ194" s="149"/>
      <c r="DA194" s="149"/>
      <c r="DB194" s="149"/>
      <c r="DC194" s="149"/>
      <c r="DD194" s="149"/>
      <c r="DE194" s="150"/>
      <c r="DF194" s="485"/>
      <c r="DG194" s="485"/>
      <c r="DH194" s="225"/>
      <c r="DN194" s="231"/>
      <c r="DO194" s="231"/>
      <c r="DP194" s="231"/>
      <c r="DQ194" s="231"/>
      <c r="DR194" s="231"/>
      <c r="DS194" s="231"/>
      <c r="DT194" s="231"/>
      <c r="DU194" s="231"/>
      <c r="DV194" s="231"/>
      <c r="DW194" s="231"/>
      <c r="DX194" s="231"/>
      <c r="DY194" s="231"/>
      <c r="DZ194" s="231"/>
      <c r="EA194" s="231"/>
      <c r="EB194" s="231"/>
      <c r="EC194" s="231"/>
      <c r="ED194" s="231"/>
      <c r="EE194" s="231"/>
    </row>
    <row r="195" spans="1:135" ht="20.100000000000001" customHeight="1" thickBot="1" x14ac:dyDescent="0.3">
      <c r="A195" s="536"/>
      <c r="B195" s="302" t="s">
        <v>109</v>
      </c>
      <c r="C195" s="302"/>
      <c r="D195" s="302"/>
      <c r="E195" s="302"/>
      <c r="F195" s="302"/>
      <c r="G195" s="72"/>
      <c r="H195" s="72"/>
      <c r="I195" s="72"/>
      <c r="J195" s="72"/>
      <c r="K195" s="72"/>
      <c r="L195" s="146"/>
      <c r="M195" s="146"/>
      <c r="N195" s="146"/>
      <c r="O195" s="146"/>
      <c r="P195" s="80"/>
      <c r="Q195" s="146"/>
      <c r="R195" s="146"/>
      <c r="S195" s="146"/>
      <c r="T195" s="146"/>
      <c r="U195" s="146"/>
      <c r="V195" s="146"/>
      <c r="W195" s="146"/>
      <c r="X195" s="146"/>
      <c r="Y195" s="146"/>
      <c r="Z195" s="146"/>
      <c r="AA195" s="146"/>
      <c r="AB195" s="146"/>
      <c r="AC195" s="146"/>
      <c r="AD195" s="146"/>
      <c r="AE195" s="146"/>
      <c r="AF195" s="146"/>
      <c r="AG195" s="146"/>
      <c r="AH195" s="146"/>
      <c r="AI195" s="146"/>
      <c r="AJ195" s="146"/>
      <c r="AK195" s="146"/>
      <c r="AL195" s="146"/>
      <c r="AM195" s="146"/>
      <c r="AN195" s="146"/>
      <c r="AO195" s="146"/>
      <c r="AP195" s="146"/>
      <c r="AQ195" s="146"/>
      <c r="AR195" s="146"/>
      <c r="AS195" s="146"/>
      <c r="AT195" s="146"/>
      <c r="AU195" s="146"/>
      <c r="AV195" s="146"/>
      <c r="AW195" s="146"/>
      <c r="AX195" s="146"/>
      <c r="AY195" s="146"/>
      <c r="AZ195" s="146"/>
      <c r="BA195" s="146"/>
      <c r="BB195" s="146"/>
      <c r="BC195" s="146"/>
      <c r="BD195" s="146"/>
      <c r="BE195" s="146"/>
      <c r="BF195" s="146"/>
      <c r="BG195" s="146"/>
      <c r="BH195" s="146"/>
      <c r="BI195" s="146"/>
      <c r="BJ195" s="146"/>
      <c r="BK195" s="146"/>
      <c r="BL195" s="146"/>
      <c r="BM195" s="146"/>
      <c r="BN195" s="146"/>
      <c r="BO195" s="146"/>
      <c r="BP195" s="146"/>
      <c r="BQ195" s="353"/>
      <c r="BR195" s="146"/>
      <c r="BS195" s="146"/>
      <c r="BT195" s="146"/>
      <c r="BU195" s="146"/>
      <c r="BV195" s="353"/>
      <c r="BW195" s="353"/>
      <c r="BX195" s="353"/>
      <c r="BY195" s="146"/>
      <c r="BZ195" s="146"/>
      <c r="CA195" s="146"/>
      <c r="CB195" s="146"/>
      <c r="CC195" s="353"/>
      <c r="CD195" s="146"/>
      <c r="CE195" s="146"/>
      <c r="CF195" s="146"/>
      <c r="CG195" s="146"/>
      <c r="CH195" s="146"/>
      <c r="CI195" s="146"/>
      <c r="CJ195" s="146"/>
      <c r="CK195" s="146"/>
      <c r="CL195" s="353"/>
      <c r="CM195" s="146"/>
      <c r="CN195" s="146"/>
      <c r="CO195" s="146"/>
      <c r="CP195" s="146"/>
      <c r="CQ195" s="146"/>
      <c r="CR195" s="146"/>
      <c r="CS195" s="146"/>
      <c r="CT195" s="146"/>
      <c r="CU195" s="146"/>
      <c r="CV195" s="146"/>
      <c r="CW195" s="146"/>
      <c r="CX195" s="146"/>
      <c r="CY195" s="146"/>
      <c r="CZ195" s="146"/>
      <c r="DA195" s="146"/>
      <c r="DB195" s="146"/>
      <c r="DC195" s="146"/>
      <c r="DD195" s="146"/>
      <c r="DE195" s="81"/>
      <c r="DF195" s="485"/>
      <c r="DG195" s="500"/>
      <c r="DH195" s="81"/>
      <c r="DN195" s="231"/>
      <c r="DO195" s="231"/>
      <c r="DP195" s="231"/>
      <c r="DQ195" s="231"/>
      <c r="DR195" s="231"/>
      <c r="DS195" s="231"/>
      <c r="DT195" s="231"/>
      <c r="DU195" s="231"/>
      <c r="DV195" s="231"/>
      <c r="DW195" s="231"/>
      <c r="DX195" s="231"/>
      <c r="DY195" s="231"/>
      <c r="DZ195" s="231"/>
      <c r="EA195" s="231"/>
      <c r="EB195" s="231"/>
      <c r="EC195" s="231"/>
      <c r="ED195" s="231"/>
      <c r="EE195" s="231"/>
    </row>
    <row r="196" spans="1:135" ht="20.100000000000001" customHeight="1" thickBot="1" x14ac:dyDescent="0.35">
      <c r="A196" s="536"/>
      <c r="B196" s="325"/>
      <c r="C196" s="319" t="s">
        <v>111</v>
      </c>
      <c r="D196" s="320">
        <f t="shared" ref="D196:BP196" si="111">+D198+D200+D202+D204</f>
        <v>2588.7615783046463</v>
      </c>
      <c r="E196" s="321">
        <f t="shared" si="111"/>
        <v>1542.0943257036242</v>
      </c>
      <c r="F196" s="321">
        <f t="shared" si="111"/>
        <v>2376.6545797444564</v>
      </c>
      <c r="G196" s="321">
        <f t="shared" si="111"/>
        <v>1740.5745345458877</v>
      </c>
      <c r="H196" s="321">
        <f t="shared" si="111"/>
        <v>1557.488181108625</v>
      </c>
      <c r="I196" s="321">
        <f t="shared" si="111"/>
        <v>1251.8941188329802</v>
      </c>
      <c r="J196" s="321">
        <f t="shared" si="111"/>
        <v>1017.5470640863957</v>
      </c>
      <c r="K196" s="321">
        <f t="shared" si="111"/>
        <v>495.8973642426094</v>
      </c>
      <c r="L196" s="321">
        <f t="shared" si="111"/>
        <v>614.63520010395132</v>
      </c>
      <c r="M196" s="321">
        <f t="shared" si="111"/>
        <v>1295.8248839478986</v>
      </c>
      <c r="N196" s="321">
        <f t="shared" si="111"/>
        <v>1764.8474226532758</v>
      </c>
      <c r="O196" s="322">
        <f t="shared" si="111"/>
        <v>1547.095450483142</v>
      </c>
      <c r="P196" s="321">
        <f t="shared" si="111"/>
        <v>17793.314703757493</v>
      </c>
      <c r="Q196" s="320">
        <f t="shared" si="111"/>
        <v>2501.6358281167791</v>
      </c>
      <c r="R196" s="321">
        <f t="shared" si="111"/>
        <v>1753.1068143374739</v>
      </c>
      <c r="S196" s="321">
        <f t="shared" si="111"/>
        <v>1239.441870288269</v>
      </c>
      <c r="T196" s="321">
        <f t="shared" si="111"/>
        <v>2104.5252439749715</v>
      </c>
      <c r="U196" s="321">
        <f t="shared" si="111"/>
        <v>1186.2977953471484</v>
      </c>
      <c r="V196" s="321">
        <f t="shared" si="111"/>
        <v>1726.3310406698897</v>
      </c>
      <c r="W196" s="321">
        <f t="shared" si="111"/>
        <v>1078.896356800426</v>
      </c>
      <c r="X196" s="321">
        <f t="shared" si="111"/>
        <v>1553.7538609115866</v>
      </c>
      <c r="Y196" s="321">
        <f t="shared" si="111"/>
        <v>2090.356246469707</v>
      </c>
      <c r="Z196" s="321">
        <f t="shared" si="111"/>
        <v>2103.8966210157751</v>
      </c>
      <c r="AA196" s="321">
        <f t="shared" si="111"/>
        <v>1803.2185844182488</v>
      </c>
      <c r="AB196" s="322">
        <f t="shared" si="111"/>
        <v>2098.9093207559531</v>
      </c>
      <c r="AC196" s="321">
        <f t="shared" si="111"/>
        <v>21240.369583106229</v>
      </c>
      <c r="AD196" s="320">
        <f t="shared" si="111"/>
        <v>1874.4898725065577</v>
      </c>
      <c r="AE196" s="321">
        <f t="shared" si="111"/>
        <v>2407.1874719002321</v>
      </c>
      <c r="AF196" s="321">
        <f t="shared" si="111"/>
        <v>2913.6236790697412</v>
      </c>
      <c r="AG196" s="321">
        <f t="shared" si="111"/>
        <v>3813.8879679389224</v>
      </c>
      <c r="AH196" s="321">
        <f t="shared" si="111"/>
        <v>4316.9198411973466</v>
      </c>
      <c r="AI196" s="321">
        <f t="shared" si="111"/>
        <v>4239.9866009321713</v>
      </c>
      <c r="AJ196" s="321">
        <f t="shared" si="111"/>
        <v>5392.6510195517858</v>
      </c>
      <c r="AK196" s="321">
        <f t="shared" si="111"/>
        <v>4680.4648220305853</v>
      </c>
      <c r="AL196" s="321">
        <f t="shared" si="111"/>
        <v>5077.989718513465</v>
      </c>
      <c r="AM196" s="321">
        <f t="shared" si="111"/>
        <v>3652.5158793933533</v>
      </c>
      <c r="AN196" s="321">
        <f t="shared" si="111"/>
        <v>4217.6088403521526</v>
      </c>
      <c r="AO196" s="322">
        <f t="shared" si="111"/>
        <v>4643.305696450293</v>
      </c>
      <c r="AP196" s="321">
        <f t="shared" si="111"/>
        <v>4228.3937826469582</v>
      </c>
      <c r="AQ196" s="321">
        <f t="shared" si="111"/>
        <v>5522.7781438397687</v>
      </c>
      <c r="AR196" s="321">
        <f t="shared" si="111"/>
        <v>6228.2780369439524</v>
      </c>
      <c r="AS196" s="321">
        <f t="shared" si="111"/>
        <v>4505.7761239360952</v>
      </c>
      <c r="AT196" s="321">
        <f t="shared" si="111"/>
        <v>7440.8712272816801</v>
      </c>
      <c r="AU196" s="321">
        <f t="shared" si="111"/>
        <v>4019.6503883150162</v>
      </c>
      <c r="AV196" s="321">
        <f t="shared" si="111"/>
        <v>4112.2445788598261</v>
      </c>
      <c r="AW196" s="321">
        <f t="shared" si="111"/>
        <v>4463.917951798343</v>
      </c>
      <c r="AX196" s="321">
        <f t="shared" si="111"/>
        <v>4815.5992404342524</v>
      </c>
      <c r="AY196" s="321">
        <f t="shared" si="111"/>
        <v>6577.1634778596599</v>
      </c>
      <c r="AZ196" s="321">
        <f t="shared" si="111"/>
        <v>4540.3975930608931</v>
      </c>
      <c r="BA196" s="322">
        <f t="shared" si="111"/>
        <v>3630.9605585927761</v>
      </c>
      <c r="BB196" s="320">
        <f t="shared" si="111"/>
        <v>3425.9025072096742</v>
      </c>
      <c r="BC196" s="321">
        <f t="shared" si="111"/>
        <v>4287.5734801646649</v>
      </c>
      <c r="BD196" s="321">
        <f t="shared" si="111"/>
        <v>4679.6385540733445</v>
      </c>
      <c r="BE196" s="321">
        <f t="shared" si="111"/>
        <v>3598.9874000204222</v>
      </c>
      <c r="BF196" s="321">
        <f t="shared" si="111"/>
        <v>5026.8078198865769</v>
      </c>
      <c r="BG196" s="321">
        <f t="shared" si="111"/>
        <v>7426.0926745981151</v>
      </c>
      <c r="BH196" s="321">
        <f t="shared" si="111"/>
        <v>6271.0202478864567</v>
      </c>
      <c r="BI196" s="321">
        <f t="shared" si="111"/>
        <v>6969.0359478952669</v>
      </c>
      <c r="BJ196" s="321">
        <f t="shared" si="111"/>
        <v>8187.7780361784089</v>
      </c>
      <c r="BK196" s="321">
        <f t="shared" si="111"/>
        <v>8419.4686110001876</v>
      </c>
      <c r="BL196" s="321">
        <f t="shared" si="111"/>
        <v>11868.693490545065</v>
      </c>
      <c r="BM196" s="321">
        <f t="shared" si="111"/>
        <v>12612.196358947454</v>
      </c>
      <c r="BN196" s="432">
        <f>SUM(BB196:BM196)</f>
        <v>82773.195128405641</v>
      </c>
      <c r="BO196" s="321">
        <f t="shared" si="111"/>
        <v>13270.253212600261</v>
      </c>
      <c r="BP196" s="321">
        <f t="shared" si="111"/>
        <v>10953.852432337209</v>
      </c>
      <c r="BQ196" s="321">
        <f t="shared" ref="BQ196:BY196" si="112">+BQ198+BQ200+BQ202+BQ204</f>
        <v>9165.5728305337325</v>
      </c>
      <c r="BR196" s="321">
        <f t="shared" si="112"/>
        <v>8342.3833353049195</v>
      </c>
      <c r="BS196" s="321">
        <f t="shared" si="112"/>
        <v>7581.7696055242832</v>
      </c>
      <c r="BT196" s="321">
        <f t="shared" si="112"/>
        <v>5216.012056069605</v>
      </c>
      <c r="BU196" s="321">
        <f t="shared" si="112"/>
        <v>5287.4606120067565</v>
      </c>
      <c r="BV196" s="321">
        <f t="shared" si="112"/>
        <v>5017.838580243998</v>
      </c>
      <c r="BW196" s="321">
        <f t="shared" si="112"/>
        <v>6496.181113353744</v>
      </c>
      <c r="BX196" s="321">
        <f t="shared" si="112"/>
        <v>8400.3318595136934</v>
      </c>
      <c r="BY196" s="321">
        <f t="shared" si="112"/>
        <v>7832.6776490245938</v>
      </c>
      <c r="BZ196" s="321">
        <f t="shared" ref="BZ196:CL196" si="113">+BZ198+BZ200+BZ202+BZ204</f>
        <v>10159.251663221377</v>
      </c>
      <c r="CA196" s="432">
        <f>SUM(BO196:BZ196)</f>
        <v>97723.58494973417</v>
      </c>
      <c r="CB196" s="320">
        <f t="shared" si="113"/>
        <v>8085.6259527091033</v>
      </c>
      <c r="CC196" s="321">
        <f t="shared" si="113"/>
        <v>7975.9732310705876</v>
      </c>
      <c r="CD196" s="321">
        <f t="shared" si="113"/>
        <v>8148.7180801875547</v>
      </c>
      <c r="CE196" s="321">
        <f t="shared" si="113"/>
        <v>8620.1659421977256</v>
      </c>
      <c r="CF196" s="321">
        <f t="shared" si="113"/>
        <v>10663.766595385827</v>
      </c>
      <c r="CG196" s="321">
        <f t="shared" ref="CG196:CH196" si="114">+CG198+CG200+CG202+CG204</f>
        <v>11457.005466661165</v>
      </c>
      <c r="CH196" s="321">
        <f t="shared" si="114"/>
        <v>9429.7233681703983</v>
      </c>
      <c r="CI196" s="321">
        <f t="shared" si="113"/>
        <v>9750.0555667123172</v>
      </c>
      <c r="CJ196" s="321">
        <f t="shared" si="113"/>
        <v>9684.9251135878221</v>
      </c>
      <c r="CK196" s="321">
        <f t="shared" si="113"/>
        <v>10088.347320027295</v>
      </c>
      <c r="CL196" s="321">
        <f t="shared" si="113"/>
        <v>9877.6337359675308</v>
      </c>
      <c r="CM196" s="322">
        <f t="shared" ref="CM196:DD196" si="115">+CM198+CM200+CM202+CM204</f>
        <v>8144.7291666335896</v>
      </c>
      <c r="CN196" s="432">
        <f>SUM(CB196:CM196)</f>
        <v>111926.66953931094</v>
      </c>
      <c r="CO196" s="321">
        <f t="shared" si="115"/>
        <v>7315.9575494821956</v>
      </c>
      <c r="CP196" s="321">
        <f t="shared" si="115"/>
        <v>7323.622805985905</v>
      </c>
      <c r="CQ196" s="321">
        <f t="shared" si="115"/>
        <v>8515.0606331704694</v>
      </c>
      <c r="CR196" s="321">
        <f t="shared" si="115"/>
        <v>11462.056551104075</v>
      </c>
      <c r="CS196" s="321">
        <f t="shared" si="115"/>
        <v>10183.110521029652</v>
      </c>
      <c r="CT196" s="321">
        <f t="shared" si="115"/>
        <v>9826.8534020295683</v>
      </c>
      <c r="CU196" s="321">
        <f t="shared" si="115"/>
        <v>8649.8829464924656</v>
      </c>
      <c r="CV196" s="321">
        <f t="shared" si="115"/>
        <v>11703.499388716164</v>
      </c>
      <c r="CW196" s="321">
        <f t="shared" si="115"/>
        <v>11187.744062220305</v>
      </c>
      <c r="CX196" s="321">
        <f t="shared" si="115"/>
        <v>12141.875111126372</v>
      </c>
      <c r="CY196" s="321">
        <f t="shared" si="115"/>
        <v>12582.475940208536</v>
      </c>
      <c r="CZ196" s="321">
        <f t="shared" si="115"/>
        <v>10744.593345907135</v>
      </c>
      <c r="DA196" s="432">
        <f t="shared" ref="DA196:DA209" si="116">SUM(CO196:CZ196)</f>
        <v>121636.73225747283</v>
      </c>
      <c r="DB196" s="320">
        <f t="shared" si="115"/>
        <v>11707.315587583847</v>
      </c>
      <c r="DC196" s="321">
        <f t="shared" si="115"/>
        <v>10341.299737214576</v>
      </c>
      <c r="DD196" s="321">
        <f t="shared" si="115"/>
        <v>12487.544838338656</v>
      </c>
      <c r="DE196" s="320">
        <f>SUM($CB196:$CD196)</f>
        <v>24210.317263967245</v>
      </c>
      <c r="DF196" s="388">
        <f>SUM($CO196:$CQ196)</f>
        <v>23154.64098863857</v>
      </c>
      <c r="DG196" s="389">
        <f>SUM($DB196:$DD196)</f>
        <v>34536.16016313708</v>
      </c>
      <c r="DH196" s="543">
        <f t="shared" ref="DH196:DH208" si="117">((DG196/DF196)-1)*100</f>
        <v>49.154375488193281</v>
      </c>
      <c r="DN196" s="231"/>
      <c r="DO196" s="231"/>
      <c r="DP196" s="231"/>
      <c r="DQ196" s="231"/>
      <c r="DR196" s="231"/>
      <c r="DS196" s="231"/>
      <c r="DT196" s="231"/>
      <c r="DU196" s="231"/>
      <c r="DV196" s="231"/>
      <c r="DW196" s="231"/>
      <c r="DX196" s="231"/>
      <c r="DY196" s="231"/>
      <c r="DZ196" s="231"/>
      <c r="EA196" s="231"/>
      <c r="EB196" s="231"/>
      <c r="EC196" s="231"/>
      <c r="ED196" s="231"/>
      <c r="EE196" s="231"/>
    </row>
    <row r="197" spans="1:135" ht="20.100000000000001" customHeight="1" x14ac:dyDescent="0.25">
      <c r="A197" s="536"/>
      <c r="B197" s="48" t="s">
        <v>54</v>
      </c>
      <c r="C197" s="70"/>
      <c r="D197" s="303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305"/>
      <c r="P197" s="80"/>
      <c r="Q197" s="304"/>
      <c r="R197" s="146"/>
      <c r="S197" s="146"/>
      <c r="T197" s="146"/>
      <c r="U197" s="146"/>
      <c r="V197" s="146"/>
      <c r="W197" s="146"/>
      <c r="X197" s="146"/>
      <c r="Y197" s="146"/>
      <c r="Z197" s="146"/>
      <c r="AA197" s="146"/>
      <c r="AB197" s="305"/>
      <c r="AC197" s="146"/>
      <c r="AD197" s="304"/>
      <c r="AE197" s="280"/>
      <c r="AF197" s="280"/>
      <c r="AG197" s="280"/>
      <c r="AH197" s="280"/>
      <c r="AI197" s="280"/>
      <c r="AJ197" s="280"/>
      <c r="AK197" s="280"/>
      <c r="AL197" s="280"/>
      <c r="AM197" s="280"/>
      <c r="AN197" s="280"/>
      <c r="AO197" s="344"/>
      <c r="AP197" s="278"/>
      <c r="AQ197" s="278"/>
      <c r="AR197" s="278"/>
      <c r="AS197" s="278"/>
      <c r="AT197" s="278"/>
      <c r="AU197" s="278"/>
      <c r="AV197" s="278"/>
      <c r="AW197" s="278"/>
      <c r="AX197" s="278"/>
      <c r="AY197" s="278"/>
      <c r="AZ197" s="278"/>
      <c r="BA197" s="279"/>
      <c r="BB197" s="306"/>
      <c r="BC197" s="280"/>
      <c r="BD197" s="280"/>
      <c r="BE197" s="280"/>
      <c r="BF197" s="280"/>
      <c r="BG197" s="280"/>
      <c r="BH197" s="280"/>
      <c r="BI197" s="280"/>
      <c r="BJ197" s="280"/>
      <c r="BK197" s="280"/>
      <c r="BL197" s="280"/>
      <c r="BM197" s="280"/>
      <c r="BN197" s="356"/>
      <c r="BO197" s="278"/>
      <c r="BP197" s="280"/>
      <c r="BQ197" s="280"/>
      <c r="BR197" s="280"/>
      <c r="BS197" s="280"/>
      <c r="BT197" s="280"/>
      <c r="BU197" s="280"/>
      <c r="BV197" s="280"/>
      <c r="BW197" s="280"/>
      <c r="BX197" s="280"/>
      <c r="BY197" s="280"/>
      <c r="BZ197" s="280"/>
      <c r="CA197" s="356"/>
      <c r="CB197" s="306"/>
      <c r="CC197" s="280"/>
      <c r="CD197" s="280"/>
      <c r="CE197" s="280"/>
      <c r="CF197" s="280"/>
      <c r="CG197" s="280"/>
      <c r="CH197" s="280"/>
      <c r="CI197" s="280"/>
      <c r="CJ197" s="280"/>
      <c r="CK197" s="280"/>
      <c r="CL197" s="280"/>
      <c r="CM197" s="344"/>
      <c r="CN197" s="356"/>
      <c r="CO197" s="280"/>
      <c r="CP197" s="280"/>
      <c r="CQ197" s="280"/>
      <c r="CR197" s="280"/>
      <c r="CS197" s="280"/>
      <c r="CT197" s="280"/>
      <c r="CU197" s="280"/>
      <c r="CV197" s="280"/>
      <c r="CW197" s="280"/>
      <c r="CX197" s="280"/>
      <c r="CY197" s="280"/>
      <c r="CZ197" s="280"/>
      <c r="DA197" s="356"/>
      <c r="DB197" s="306"/>
      <c r="DC197" s="280"/>
      <c r="DD197" s="280"/>
      <c r="DE197" s="306"/>
      <c r="DF197" s="485"/>
      <c r="DG197" s="474"/>
      <c r="DH197" s="356"/>
      <c r="DN197" s="231"/>
      <c r="DO197" s="231"/>
      <c r="DP197" s="231"/>
      <c r="DQ197" s="231"/>
      <c r="DR197" s="231"/>
      <c r="DS197" s="231"/>
      <c r="DT197" s="231"/>
      <c r="DU197" s="231"/>
      <c r="DV197" s="231"/>
      <c r="DW197" s="231"/>
      <c r="DX197" s="231"/>
      <c r="DY197" s="231"/>
      <c r="DZ197" s="231"/>
      <c r="EA197" s="231"/>
      <c r="EB197" s="231"/>
      <c r="EC197" s="231"/>
      <c r="ED197" s="231"/>
      <c r="EE197" s="231"/>
    </row>
    <row r="198" spans="1:135" ht="20.100000000000001" customHeight="1" thickBot="1" x14ac:dyDescent="0.3">
      <c r="A198" s="536"/>
      <c r="B198" s="643" t="s">
        <v>49</v>
      </c>
      <c r="C198" s="644"/>
      <c r="D198" s="46">
        <v>1031.4479298099991</v>
      </c>
      <c r="E198" s="32">
        <v>649.52711323000028</v>
      </c>
      <c r="F198" s="32">
        <v>1294.0200998700004</v>
      </c>
      <c r="G198" s="32">
        <v>929.24968251999962</v>
      </c>
      <c r="H198" s="32">
        <v>934.02458932000002</v>
      </c>
      <c r="I198" s="32">
        <v>808.07699770999989</v>
      </c>
      <c r="J198" s="32">
        <v>318.65586352999992</v>
      </c>
      <c r="K198" s="32">
        <v>154.96374019000001</v>
      </c>
      <c r="L198" s="32">
        <v>178.12478805999993</v>
      </c>
      <c r="M198" s="32">
        <v>1088.3052618299996</v>
      </c>
      <c r="N198" s="32">
        <v>798.77597397999887</v>
      </c>
      <c r="O198" s="47">
        <v>723</v>
      </c>
      <c r="P198" s="80">
        <v>8908.172040049998</v>
      </c>
      <c r="Q198" s="46">
        <v>595.60502907000068</v>
      </c>
      <c r="R198" s="32">
        <v>1344.7362922499995</v>
      </c>
      <c r="S198" s="32">
        <v>509.22780596999991</v>
      </c>
      <c r="T198" s="32">
        <v>1629.0105814799997</v>
      </c>
      <c r="U198" s="32">
        <v>734.24528783000005</v>
      </c>
      <c r="V198" s="32">
        <v>984.81543128999965</v>
      </c>
      <c r="W198" s="32">
        <v>539.04908481999996</v>
      </c>
      <c r="X198" s="32">
        <v>1061.1941977000001</v>
      </c>
      <c r="Y198" s="32">
        <v>1467.5737357900005</v>
      </c>
      <c r="Z198" s="32">
        <v>1052.0946818600009</v>
      </c>
      <c r="AA198" s="32">
        <v>1069.6166688500009</v>
      </c>
      <c r="AB198" s="64">
        <v>1261.5911522999997</v>
      </c>
      <c r="AC198" s="80">
        <v>12248.75994921</v>
      </c>
      <c r="AD198" s="46">
        <v>939.51753005999967</v>
      </c>
      <c r="AE198" s="32">
        <v>1364.7693305300002</v>
      </c>
      <c r="AF198" s="32">
        <v>1928.7757511500013</v>
      </c>
      <c r="AG198" s="32">
        <v>2541.06652897</v>
      </c>
      <c r="AH198" s="32">
        <v>2902.2232155599991</v>
      </c>
      <c r="AI198" s="32">
        <v>2544.956087700004</v>
      </c>
      <c r="AJ198" s="32">
        <v>3244.7380453500027</v>
      </c>
      <c r="AK198" s="32">
        <v>2957.1326698999937</v>
      </c>
      <c r="AL198" s="32">
        <v>3392.4347094699992</v>
      </c>
      <c r="AM198" s="32">
        <v>2129.8483181899992</v>
      </c>
      <c r="AN198" s="32">
        <v>2709.4423110200009</v>
      </c>
      <c r="AO198" s="47">
        <v>2837.1127814300016</v>
      </c>
      <c r="AP198" s="32">
        <v>2493.0626147500029</v>
      </c>
      <c r="AQ198" s="32">
        <v>3128.2061367100018</v>
      </c>
      <c r="AR198" s="32">
        <v>4856.935689949989</v>
      </c>
      <c r="AS198" s="32">
        <v>2762.9875580099983</v>
      </c>
      <c r="AT198" s="32">
        <v>5754.8928743699935</v>
      </c>
      <c r="AU198" s="32">
        <v>3067.8732577099968</v>
      </c>
      <c r="AV198" s="32">
        <v>3376.9726954999996</v>
      </c>
      <c r="AW198" s="32">
        <v>3503.9719616600032</v>
      </c>
      <c r="AX198" s="32">
        <v>4309.8975880799917</v>
      </c>
      <c r="AY198" s="32">
        <v>5591.1296409800043</v>
      </c>
      <c r="AZ198" s="32">
        <v>4052.2001801000069</v>
      </c>
      <c r="BA198" s="47">
        <v>3094.9323011100032</v>
      </c>
      <c r="BB198" s="46">
        <v>2996.6498351000027</v>
      </c>
      <c r="BC198" s="32">
        <v>3236.7777076599987</v>
      </c>
      <c r="BD198" s="32">
        <v>3721.7504594800039</v>
      </c>
      <c r="BE198" s="32">
        <v>2790.5011838199989</v>
      </c>
      <c r="BF198" s="32">
        <v>3912.2759203500073</v>
      </c>
      <c r="BG198" s="32">
        <v>4991.9322098700022</v>
      </c>
      <c r="BH198" s="32">
        <v>5176.7475518299989</v>
      </c>
      <c r="BI198" s="32">
        <v>5149.1883556699968</v>
      </c>
      <c r="BJ198" s="32">
        <v>6032.0595529900029</v>
      </c>
      <c r="BK198" s="32">
        <v>6923.7306057900096</v>
      </c>
      <c r="BL198" s="32">
        <v>9558.7028011100174</v>
      </c>
      <c r="BM198" s="32">
        <v>9770.888814290005</v>
      </c>
      <c r="BN198" s="437">
        <f>SUM(BB198:BM198)</f>
        <v>64261.204997960049</v>
      </c>
      <c r="BO198" s="32">
        <v>11571.26173863998</v>
      </c>
      <c r="BP198" s="32">
        <v>9964.1398661999719</v>
      </c>
      <c r="BQ198" s="32">
        <v>8021.4579470299823</v>
      </c>
      <c r="BR198" s="32">
        <v>7183.6177719500156</v>
      </c>
      <c r="BS198" s="32">
        <v>6279.9927802900038</v>
      </c>
      <c r="BT198" s="32">
        <v>4302.8061879699981</v>
      </c>
      <c r="BU198" s="32">
        <v>4498.5957524899995</v>
      </c>
      <c r="BV198" s="32">
        <v>4402.626859189997</v>
      </c>
      <c r="BW198" s="244">
        <v>5720.2641310800072</v>
      </c>
      <c r="BX198" s="244">
        <v>7649.3569233399821</v>
      </c>
      <c r="BY198" s="244">
        <v>7055.9879852199947</v>
      </c>
      <c r="BZ198" s="244">
        <v>9428.6093798200091</v>
      </c>
      <c r="CA198" s="397">
        <f>SUM(BO198:BZ198)</f>
        <v>86078.717323219927</v>
      </c>
      <c r="CB198" s="243">
        <v>7726.6698343500402</v>
      </c>
      <c r="CC198" s="244">
        <v>7506.7080589700126</v>
      </c>
      <c r="CD198" s="244">
        <v>7733.4886475799904</v>
      </c>
      <c r="CE198" s="244">
        <v>7418.1075569500063</v>
      </c>
      <c r="CF198" s="244">
        <v>10299.770974770026</v>
      </c>
      <c r="CG198" s="244">
        <v>10689.701682210019</v>
      </c>
      <c r="CH198" s="244">
        <v>8824.0128113000101</v>
      </c>
      <c r="CI198" s="244">
        <v>9276.9887676300132</v>
      </c>
      <c r="CJ198" s="244">
        <v>9019.2468466400023</v>
      </c>
      <c r="CK198" s="244">
        <v>9275.9566538999698</v>
      </c>
      <c r="CL198" s="244">
        <v>8245.8512997499984</v>
      </c>
      <c r="CM198" s="245">
        <v>5738.2349759800118</v>
      </c>
      <c r="CN198" s="397">
        <f>SUM(CB198:CM198)</f>
        <v>101754.73811003008</v>
      </c>
      <c r="CO198" s="244">
        <v>5664.4177842500085</v>
      </c>
      <c r="CP198" s="244">
        <v>6573.3530666200086</v>
      </c>
      <c r="CQ198" s="244">
        <v>6852.1313222700092</v>
      </c>
      <c r="CR198" s="244">
        <v>8617.1898092800129</v>
      </c>
      <c r="CS198" s="244">
        <v>9221.7288897699909</v>
      </c>
      <c r="CT198" s="244">
        <v>8902.1207220199958</v>
      </c>
      <c r="CU198" s="244">
        <v>7678.7477920700148</v>
      </c>
      <c r="CV198" s="244">
        <v>10972.019105409974</v>
      </c>
      <c r="CW198" s="244">
        <v>10599.054468309967</v>
      </c>
      <c r="CX198" s="244">
        <v>11779.591536879989</v>
      </c>
      <c r="CY198" s="244">
        <v>11628.167329229982</v>
      </c>
      <c r="CZ198" s="244">
        <v>10310.968016759984</v>
      </c>
      <c r="DA198" s="397">
        <f t="shared" si="116"/>
        <v>108799.48984286994</v>
      </c>
      <c r="DB198" s="243">
        <v>11116.090587979999</v>
      </c>
      <c r="DC198" s="244">
        <v>9846.88461500003</v>
      </c>
      <c r="DD198" s="245">
        <v>11715.129010199991</v>
      </c>
      <c r="DE198" s="549">
        <f>SUM($CB198:$CD198)</f>
        <v>22966.866540900042</v>
      </c>
      <c r="DF198" s="485">
        <f>SUM($CO198:$CQ198)</f>
        <v>19089.902173140024</v>
      </c>
      <c r="DG198" s="474">
        <f>SUM($DB198:$DD198)</f>
        <v>32678.10421318002</v>
      </c>
      <c r="DH198" s="359">
        <f t="shared" si="117"/>
        <v>71.180050671809838</v>
      </c>
      <c r="DN198" s="231"/>
      <c r="DO198" s="231"/>
      <c r="DP198" s="231"/>
      <c r="DQ198" s="231"/>
      <c r="DR198" s="231"/>
      <c r="DS198" s="231"/>
      <c r="DT198" s="231"/>
      <c r="DU198" s="231"/>
      <c r="DV198" s="231"/>
      <c r="DW198" s="231"/>
      <c r="DX198" s="231"/>
      <c r="DY198" s="231"/>
      <c r="DZ198" s="231"/>
      <c r="EA198" s="231"/>
      <c r="EB198" s="231"/>
      <c r="EC198" s="231"/>
      <c r="ED198" s="231"/>
      <c r="EE198" s="231"/>
    </row>
    <row r="199" spans="1:135" ht="20.100000000000001" customHeight="1" x14ac:dyDescent="0.25">
      <c r="A199" s="536"/>
      <c r="B199" s="28" t="s">
        <v>55</v>
      </c>
      <c r="C199" s="29"/>
      <c r="D199" s="85">
        <v>74.921981250000002</v>
      </c>
      <c r="E199" s="86">
        <v>39.493403629999989</v>
      </c>
      <c r="F199" s="86">
        <v>84.690350079999988</v>
      </c>
      <c r="G199" s="86">
        <v>77.883325080000049</v>
      </c>
      <c r="H199" s="86">
        <v>69.039232120000037</v>
      </c>
      <c r="I199" s="86">
        <v>30.093731320000014</v>
      </c>
      <c r="J199" s="86">
        <v>36.483143919999996</v>
      </c>
      <c r="K199" s="86">
        <v>31.71163649</v>
      </c>
      <c r="L199" s="86">
        <v>24.810495969999959</v>
      </c>
      <c r="M199" s="87">
        <v>19.807245940000005</v>
      </c>
      <c r="N199" s="87">
        <v>93.92294644000016</v>
      </c>
      <c r="O199" s="88">
        <v>49.053148180000001</v>
      </c>
      <c r="P199" s="372">
        <v>631.91064042000028</v>
      </c>
      <c r="Q199" s="85">
        <v>18.582814799999991</v>
      </c>
      <c r="R199" s="86">
        <v>28.257001670000015</v>
      </c>
      <c r="S199" s="86">
        <v>59.667453310000077</v>
      </c>
      <c r="T199" s="86">
        <v>26.696036359999983</v>
      </c>
      <c r="U199" s="86">
        <v>39.074082709999999</v>
      </c>
      <c r="V199" s="86">
        <v>43.463571550000097</v>
      </c>
      <c r="W199" s="86">
        <v>31.337439459999999</v>
      </c>
      <c r="X199" s="86">
        <v>31.452429589999998</v>
      </c>
      <c r="Y199" s="86">
        <v>43.08681360000007</v>
      </c>
      <c r="Z199" s="86">
        <v>92.58448791000005</v>
      </c>
      <c r="AA199" s="86">
        <v>51.207195470000002</v>
      </c>
      <c r="AB199" s="89">
        <v>56.379494839999964</v>
      </c>
      <c r="AC199" s="372">
        <v>521.78882127000031</v>
      </c>
      <c r="AD199" s="250">
        <v>51.263080810000005</v>
      </c>
      <c r="AE199" s="251">
        <v>61.890715800000102</v>
      </c>
      <c r="AF199" s="251">
        <v>49.67676968</v>
      </c>
      <c r="AG199" s="251">
        <v>52.731325030000079</v>
      </c>
      <c r="AH199" s="251">
        <v>69.807437419999999</v>
      </c>
      <c r="AI199" s="251">
        <v>105.03755701000009</v>
      </c>
      <c r="AJ199" s="251">
        <v>138.61081298999994</v>
      </c>
      <c r="AK199" s="251">
        <v>78.233894729999875</v>
      </c>
      <c r="AL199" s="251">
        <v>114.19914666000003</v>
      </c>
      <c r="AM199" s="251">
        <v>70.55052053999998</v>
      </c>
      <c r="AN199" s="251">
        <v>86.297923009999934</v>
      </c>
      <c r="AO199" s="252">
        <v>101.40199860000023</v>
      </c>
      <c r="AP199" s="251"/>
      <c r="AQ199" s="251"/>
      <c r="AR199" s="251"/>
      <c r="AS199" s="251"/>
      <c r="AT199" s="251"/>
      <c r="AU199" s="251"/>
      <c r="AV199" s="251"/>
      <c r="AW199" s="251"/>
      <c r="AX199" s="251"/>
      <c r="AY199" s="251"/>
      <c r="AZ199" s="251"/>
      <c r="BA199" s="252"/>
      <c r="BB199" s="285"/>
      <c r="BC199" s="251"/>
      <c r="BD199" s="251"/>
      <c r="BE199" s="251"/>
      <c r="BF199" s="251"/>
      <c r="BG199" s="251"/>
      <c r="BH199" s="251"/>
      <c r="BI199" s="251"/>
      <c r="BJ199" s="251"/>
      <c r="BK199" s="251"/>
      <c r="BL199" s="251"/>
      <c r="BM199" s="251"/>
      <c r="BN199" s="438"/>
      <c r="BO199" s="251"/>
      <c r="BP199" s="251"/>
      <c r="BQ199" s="251"/>
      <c r="BR199" s="251"/>
      <c r="BS199" s="251"/>
      <c r="BT199" s="251"/>
      <c r="BU199" s="251"/>
      <c r="BV199" s="251"/>
      <c r="BW199" s="251"/>
      <c r="BX199" s="251"/>
      <c r="BY199" s="251"/>
      <c r="BZ199" s="251"/>
      <c r="CA199" s="438"/>
      <c r="CB199" s="285"/>
      <c r="CC199" s="251"/>
      <c r="CD199" s="251"/>
      <c r="CE199" s="251"/>
      <c r="CF199" s="455"/>
      <c r="CG199" s="455"/>
      <c r="CH199" s="455"/>
      <c r="CI199" s="455"/>
      <c r="CJ199" s="455"/>
      <c r="CK199" s="455"/>
      <c r="CL199" s="455"/>
      <c r="CM199" s="450"/>
      <c r="CN199" s="583"/>
      <c r="CO199" s="455"/>
      <c r="CP199" s="455"/>
      <c r="CQ199" s="455"/>
      <c r="CR199" s="455"/>
      <c r="CS199" s="455"/>
      <c r="CT199" s="455"/>
      <c r="CU199" s="455"/>
      <c r="CV199" s="455"/>
      <c r="CW199" s="455"/>
      <c r="CX199" s="455"/>
      <c r="CY199" s="455"/>
      <c r="CZ199" s="455"/>
      <c r="DA199" s="583">
        <f t="shared" si="116"/>
        <v>0</v>
      </c>
      <c r="DB199" s="588"/>
      <c r="DC199" s="455"/>
      <c r="DD199" s="455"/>
      <c r="DE199" s="569"/>
      <c r="DF199" s="497"/>
      <c r="DG199" s="499"/>
      <c r="DH199" s="347"/>
      <c r="DN199" s="231"/>
      <c r="DO199" s="231"/>
      <c r="DP199" s="231"/>
      <c r="DQ199" s="231"/>
      <c r="DR199" s="231"/>
      <c r="DS199" s="231"/>
      <c r="DT199" s="231"/>
      <c r="DU199" s="231"/>
      <c r="DV199" s="231"/>
      <c r="DW199" s="231"/>
      <c r="DX199" s="231"/>
      <c r="DY199" s="231"/>
      <c r="DZ199" s="231"/>
      <c r="EA199" s="231"/>
      <c r="EB199" s="231"/>
      <c r="EC199" s="231"/>
      <c r="ED199" s="231"/>
      <c r="EE199" s="231"/>
    </row>
    <row r="200" spans="1:135" ht="20.100000000000001" customHeight="1" thickBot="1" x14ac:dyDescent="0.3">
      <c r="A200" s="536"/>
      <c r="B200" s="643" t="s">
        <v>49</v>
      </c>
      <c r="C200" s="644"/>
      <c r="D200" s="46">
        <v>522.20620931250005</v>
      </c>
      <c r="E200" s="32">
        <v>275.26902330109993</v>
      </c>
      <c r="F200" s="32">
        <v>590.2917400575999</v>
      </c>
      <c r="G200" s="32">
        <v>542.84677580760035</v>
      </c>
      <c r="H200" s="32">
        <v>481.20344787640022</v>
      </c>
      <c r="I200" s="32">
        <v>209.75330730040008</v>
      </c>
      <c r="J200" s="32">
        <v>254.28751312239996</v>
      </c>
      <c r="K200" s="32">
        <v>221.03010633529999</v>
      </c>
      <c r="L200" s="32">
        <v>172.92915691089971</v>
      </c>
      <c r="M200" s="50">
        <v>138.05650420180004</v>
      </c>
      <c r="N200" s="50">
        <v>654.64293668680114</v>
      </c>
      <c r="O200" s="51">
        <v>341.90044281460001</v>
      </c>
      <c r="P200" s="80">
        <v>4404.4171637274012</v>
      </c>
      <c r="Q200" s="46">
        <v>129.52221915599992</v>
      </c>
      <c r="R200" s="32">
        <v>196.95130163990009</v>
      </c>
      <c r="S200" s="32">
        <v>415.88214957070051</v>
      </c>
      <c r="T200" s="32">
        <v>186.07137342919987</v>
      </c>
      <c r="U200" s="32">
        <v>272.3463564887</v>
      </c>
      <c r="V200" s="32">
        <v>302.94109370350066</v>
      </c>
      <c r="W200" s="32">
        <v>218.42195303619999</v>
      </c>
      <c r="X200" s="32">
        <v>219.22343424229999</v>
      </c>
      <c r="Y200" s="32">
        <v>300.31509079200049</v>
      </c>
      <c r="Z200" s="32">
        <v>645.31388073270034</v>
      </c>
      <c r="AA200" s="32">
        <v>356.9141524259</v>
      </c>
      <c r="AB200" s="64">
        <v>391.27369418959978</v>
      </c>
      <c r="AC200" s="24">
        <v>3635.1766994067016</v>
      </c>
      <c r="AD200" s="253">
        <v>355.76578082140003</v>
      </c>
      <c r="AE200" s="222">
        <v>428.66461927938491</v>
      </c>
      <c r="AF200" s="127">
        <v>343.18635466673567</v>
      </c>
      <c r="AG200" s="127">
        <v>363.4946005401336</v>
      </c>
      <c r="AH200" s="127">
        <v>480.97324382379998</v>
      </c>
      <c r="AI200" s="127">
        <v>722.83345482381696</v>
      </c>
      <c r="AJ200" s="127">
        <v>953.10583538543199</v>
      </c>
      <c r="AK200" s="127">
        <v>537.46685679509937</v>
      </c>
      <c r="AL200" s="127">
        <v>784.54813755420048</v>
      </c>
      <c r="AM200" s="127">
        <v>484.68207610980005</v>
      </c>
      <c r="AN200" s="127">
        <v>592.0612837972734</v>
      </c>
      <c r="AO200" s="254">
        <v>695.6177103960016</v>
      </c>
      <c r="AP200" s="127">
        <v>369.66138787339997</v>
      </c>
      <c r="AQ200" s="127">
        <v>675.58467205320096</v>
      </c>
      <c r="AR200" s="127">
        <v>598.00628216980022</v>
      </c>
      <c r="AS200" s="127">
        <v>432.47349769120041</v>
      </c>
      <c r="AT200" s="127">
        <v>839.01203520400088</v>
      </c>
      <c r="AU200" s="127">
        <v>312.49721134100002</v>
      </c>
      <c r="AV200" s="127">
        <v>553.4435072459994</v>
      </c>
      <c r="AW200" s="127">
        <v>622.72798130759986</v>
      </c>
      <c r="AX200" s="127">
        <v>308.11137612220006</v>
      </c>
      <c r="AY200" s="127">
        <v>402.48708222380014</v>
      </c>
      <c r="AZ200" s="127">
        <v>384.19330276179971</v>
      </c>
      <c r="BA200" s="254">
        <v>450.53088182760001</v>
      </c>
      <c r="BB200" s="253">
        <v>402.38189695199952</v>
      </c>
      <c r="BC200" s="127">
        <v>986.89661684739872</v>
      </c>
      <c r="BD200" s="127">
        <v>912.93637453760061</v>
      </c>
      <c r="BE200" s="127">
        <v>763.15005038580045</v>
      </c>
      <c r="BF200" s="127">
        <v>1069.0992551441998</v>
      </c>
      <c r="BG200" s="127">
        <v>1496.606062620202</v>
      </c>
      <c r="BH200" s="127">
        <v>866.780342593201</v>
      </c>
      <c r="BI200" s="127">
        <v>1206.711034670403</v>
      </c>
      <c r="BJ200" s="127">
        <v>1307.7050440384005</v>
      </c>
      <c r="BK200" s="127">
        <v>941.01675368539929</v>
      </c>
      <c r="BL200" s="127">
        <v>921.62388423140021</v>
      </c>
      <c r="BM200" s="127">
        <v>802.67408574919853</v>
      </c>
      <c r="BN200" s="439">
        <f>SUM(BB200:BM200)</f>
        <v>11677.581401455202</v>
      </c>
      <c r="BO200" s="127">
        <v>1380.9222577961993</v>
      </c>
      <c r="BP200" s="127">
        <v>587.50554612539975</v>
      </c>
      <c r="BQ200" s="127">
        <v>635.34982242340095</v>
      </c>
      <c r="BR200" s="127">
        <v>722.16484263700011</v>
      </c>
      <c r="BS200" s="127">
        <v>859.42931504360001</v>
      </c>
      <c r="BT200" s="127">
        <v>625.77750499039939</v>
      </c>
      <c r="BU200" s="127">
        <v>680.06636767720079</v>
      </c>
      <c r="BV200" s="127">
        <v>615.21172105400126</v>
      </c>
      <c r="BW200" s="379">
        <v>646.00415160400019</v>
      </c>
      <c r="BX200" s="379">
        <v>726.8802986605989</v>
      </c>
      <c r="BY200" s="379">
        <v>776.68966380459949</v>
      </c>
      <c r="BZ200" s="379">
        <v>701.87766502979946</v>
      </c>
      <c r="CA200" s="397">
        <f>SUM(BO200:BZ200)</f>
        <v>8957.8791568461984</v>
      </c>
      <c r="CB200" s="426">
        <v>323.71663388440015</v>
      </c>
      <c r="CC200" s="379">
        <v>467.25738994899945</v>
      </c>
      <c r="CD200" s="379">
        <v>375.43390150280061</v>
      </c>
      <c r="CE200" s="379">
        <v>770.82995539060096</v>
      </c>
      <c r="CF200" s="379">
        <v>251.70838059360008</v>
      </c>
      <c r="CG200" s="379">
        <v>743.12180176359982</v>
      </c>
      <c r="CH200" s="379">
        <v>555.28977684460006</v>
      </c>
      <c r="CI200" s="379">
        <v>305.81081317639973</v>
      </c>
      <c r="CJ200" s="379">
        <v>553.8433345941994</v>
      </c>
      <c r="CK200" s="379">
        <v>662.055911977601</v>
      </c>
      <c r="CL200" s="379">
        <v>266.16183683880018</v>
      </c>
      <c r="CM200" s="429">
        <v>732.21722321300001</v>
      </c>
      <c r="CN200" s="397">
        <f>SUM(CB200:CM200)</f>
        <v>6007.4469597285997</v>
      </c>
      <c r="CO200" s="379">
        <v>659.96109531799971</v>
      </c>
      <c r="CP200" s="379">
        <v>200.88534466840005</v>
      </c>
      <c r="CQ200" s="379">
        <v>1169.9735383042005</v>
      </c>
      <c r="CR200" s="379">
        <v>1744.4879040694</v>
      </c>
      <c r="CS200" s="379">
        <v>695.39524114479968</v>
      </c>
      <c r="CT200" s="379">
        <v>647.97909525160082</v>
      </c>
      <c r="CU200" s="379">
        <v>320.71382312619988</v>
      </c>
      <c r="CV200" s="379">
        <v>310.61161713540002</v>
      </c>
      <c r="CW200" s="379">
        <v>371.21934072720018</v>
      </c>
      <c r="CX200" s="379">
        <v>311.22180309079999</v>
      </c>
      <c r="CY200" s="379">
        <v>696.02619396659975</v>
      </c>
      <c r="CZ200" s="379">
        <v>258.64439687100008</v>
      </c>
      <c r="DA200" s="607">
        <f t="shared" si="116"/>
        <v>7387.119393673599</v>
      </c>
      <c r="DB200" s="426">
        <v>516.37299410059995</v>
      </c>
      <c r="DC200" s="379">
        <v>393.21231790820008</v>
      </c>
      <c r="DD200" s="379">
        <v>568.85265197460001</v>
      </c>
      <c r="DE200" s="101">
        <f>SUM($CB200:$CD200)</f>
        <v>1166.4079253362002</v>
      </c>
      <c r="DF200" s="500">
        <f>SUM($CO200:$CQ200)</f>
        <v>2030.8199782906004</v>
      </c>
      <c r="DG200" s="503">
        <f>SUM($DB200:$DD200)</f>
        <v>1478.4379639834001</v>
      </c>
      <c r="DH200" s="359">
        <f t="shared" si="117"/>
        <v>-27.199949784429243</v>
      </c>
      <c r="DN200" s="231"/>
      <c r="DO200" s="231"/>
      <c r="DP200" s="231"/>
      <c r="DQ200" s="231"/>
      <c r="DR200" s="231"/>
      <c r="DS200" s="231"/>
      <c r="DT200" s="231"/>
      <c r="DU200" s="231"/>
      <c r="DV200" s="231"/>
      <c r="DW200" s="231"/>
      <c r="DX200" s="231"/>
      <c r="DY200" s="231"/>
      <c r="DZ200" s="231"/>
      <c r="EA200" s="231"/>
      <c r="EB200" s="231"/>
      <c r="EC200" s="231"/>
      <c r="ED200" s="231"/>
      <c r="EE200" s="231"/>
    </row>
    <row r="201" spans="1:135" ht="20.100000000000001" customHeight="1" x14ac:dyDescent="0.25">
      <c r="A201" s="536"/>
      <c r="B201" s="28" t="s">
        <v>56</v>
      </c>
      <c r="C201" s="29"/>
      <c r="D201" s="85">
        <v>698.28815001999999</v>
      </c>
      <c r="E201" s="86">
        <v>412.73179988000038</v>
      </c>
      <c r="F201" s="86">
        <v>326.69737153</v>
      </c>
      <c r="G201" s="86">
        <v>168.55983011999999</v>
      </c>
      <c r="H201" s="86">
        <v>87.50684514000001</v>
      </c>
      <c r="I201" s="86">
        <v>142.14173013000004</v>
      </c>
      <c r="J201" s="86">
        <v>274.74349383000003</v>
      </c>
      <c r="K201" s="86">
        <v>63.504692460000001</v>
      </c>
      <c r="L201" s="86">
        <v>157.05024821999996</v>
      </c>
      <c r="M201" s="87">
        <v>36.921199099999995</v>
      </c>
      <c r="N201" s="87">
        <v>196.16085679999998</v>
      </c>
      <c r="O201" s="88">
        <v>302.79640230000001</v>
      </c>
      <c r="P201" s="372">
        <v>2867.102619530001</v>
      </c>
      <c r="Q201" s="94">
        <v>1144.0100146000004</v>
      </c>
      <c r="R201" s="95">
        <v>132.50687908999998</v>
      </c>
      <c r="S201" s="95">
        <v>185.97057634000004</v>
      </c>
      <c r="T201" s="95">
        <v>184.90163819999995</v>
      </c>
      <c r="U201" s="95">
        <v>102.70247692999999</v>
      </c>
      <c r="V201" s="95">
        <v>208.71156492000003</v>
      </c>
      <c r="W201" s="95">
        <v>201.90660901000007</v>
      </c>
      <c r="X201" s="95">
        <v>173.27607813</v>
      </c>
      <c r="Y201" s="95">
        <v>200.27993837</v>
      </c>
      <c r="Z201" s="95">
        <v>258.68305238000005</v>
      </c>
      <c r="AA201" s="95">
        <v>235.87274161000005</v>
      </c>
      <c r="AB201" s="96">
        <v>276.36466437999968</v>
      </c>
      <c r="AC201" s="422"/>
      <c r="AD201" s="85">
        <v>361.30260102</v>
      </c>
      <c r="AE201" s="86">
        <v>385.05067476000056</v>
      </c>
      <c r="AF201" s="86">
        <v>388.68277985999981</v>
      </c>
      <c r="AG201" s="86">
        <v>564.7765259099998</v>
      </c>
      <c r="AH201" s="86">
        <v>569.86734728999988</v>
      </c>
      <c r="AI201" s="86">
        <v>589.07698627000025</v>
      </c>
      <c r="AJ201" s="86">
        <v>705.17519440000012</v>
      </c>
      <c r="AK201" s="86">
        <v>699.43647604000012</v>
      </c>
      <c r="AL201" s="86">
        <v>532.38828426999976</v>
      </c>
      <c r="AM201" s="86">
        <v>609.00832833000015</v>
      </c>
      <c r="AN201" s="86">
        <v>533.02855387999989</v>
      </c>
      <c r="AO201" s="103">
        <v>637.73865752999973</v>
      </c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103"/>
      <c r="BB201" s="85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440"/>
      <c r="BO201" s="86"/>
      <c r="BP201" s="86"/>
      <c r="BQ201" s="86"/>
      <c r="BR201" s="86"/>
      <c r="BS201" s="86"/>
      <c r="BT201" s="86"/>
      <c r="BU201" s="86"/>
      <c r="BV201" s="86"/>
      <c r="BW201" s="380"/>
      <c r="BX201" s="380"/>
      <c r="BY201" s="380"/>
      <c r="BZ201" s="380"/>
      <c r="CA201" s="559"/>
      <c r="CB201" s="425"/>
      <c r="CC201" s="380"/>
      <c r="CD201" s="380"/>
      <c r="CE201" s="380"/>
      <c r="CF201" s="456"/>
      <c r="CG201" s="456"/>
      <c r="CH201" s="456"/>
      <c r="CI201" s="456"/>
      <c r="CJ201" s="456"/>
      <c r="CK201" s="456"/>
      <c r="CL201" s="456"/>
      <c r="CM201" s="452"/>
      <c r="CN201" s="584"/>
      <c r="CO201" s="456"/>
      <c r="CP201" s="456"/>
      <c r="CQ201" s="456"/>
      <c r="CR201" s="456"/>
      <c r="CS201" s="456"/>
      <c r="CT201" s="456"/>
      <c r="CU201" s="456"/>
      <c r="CV201" s="456"/>
      <c r="CW201" s="456"/>
      <c r="CX201" s="456"/>
      <c r="CY201" s="456"/>
      <c r="CZ201" s="456"/>
      <c r="DA201" s="584">
        <f t="shared" si="116"/>
        <v>0</v>
      </c>
      <c r="DB201" s="589"/>
      <c r="DC201" s="456"/>
      <c r="DD201" s="456"/>
      <c r="DE201" s="601"/>
      <c r="DF201" s="485"/>
      <c r="DG201" s="474"/>
      <c r="DH201" s="347"/>
      <c r="DN201" s="231"/>
      <c r="DO201" s="231"/>
      <c r="DP201" s="231"/>
      <c r="DQ201" s="231"/>
      <c r="DR201" s="231"/>
      <c r="DS201" s="231"/>
      <c r="DT201" s="231"/>
      <c r="DU201" s="231"/>
      <c r="DV201" s="231"/>
      <c r="DW201" s="231"/>
      <c r="DX201" s="231"/>
      <c r="DY201" s="231"/>
      <c r="DZ201" s="231"/>
      <c r="EA201" s="231"/>
      <c r="EB201" s="231"/>
      <c r="EC201" s="231"/>
      <c r="ED201" s="231"/>
      <c r="EE201" s="231"/>
    </row>
    <row r="202" spans="1:135" ht="25.5" customHeight="1" thickBot="1" x14ac:dyDescent="0.3">
      <c r="A202" s="536"/>
      <c r="B202" s="629" t="s">
        <v>49</v>
      </c>
      <c r="C202" s="630"/>
      <c r="D202" s="52">
        <v>1035.1074391821471</v>
      </c>
      <c r="E202" s="26">
        <v>617.29818917252385</v>
      </c>
      <c r="F202" s="26">
        <v>492.34273981685595</v>
      </c>
      <c r="G202" s="26">
        <v>255.49119130778757</v>
      </c>
      <c r="H202" s="26">
        <v>133.21342049352481</v>
      </c>
      <c r="I202" s="26">
        <v>217.12717844278026</v>
      </c>
      <c r="J202" s="26">
        <v>420.55810831039594</v>
      </c>
      <c r="K202" s="26">
        <v>97.345708025009401</v>
      </c>
      <c r="L202" s="26">
        <v>241.02344544075174</v>
      </c>
      <c r="M202" s="53">
        <v>56.706900485698995</v>
      </c>
      <c r="N202" s="53">
        <v>301.46392794737596</v>
      </c>
      <c r="O202" s="54">
        <v>465.56158039234197</v>
      </c>
      <c r="P202" s="24">
        <v>4333.2398290171941</v>
      </c>
      <c r="Q202" s="46">
        <v>1759.4073217537787</v>
      </c>
      <c r="R202" s="32">
        <v>203.80220538437447</v>
      </c>
      <c r="S202" s="32">
        <v>286.07109876076845</v>
      </c>
      <c r="T202" s="32">
        <v>284.55622512427192</v>
      </c>
      <c r="U202" s="32">
        <v>158.19365224004829</v>
      </c>
      <c r="V202" s="32">
        <v>321.83532022228928</v>
      </c>
      <c r="W202" s="32">
        <v>311.66506073392617</v>
      </c>
      <c r="X202" s="32">
        <v>267.89348059288648</v>
      </c>
      <c r="Y202" s="32">
        <v>310.28569731910619</v>
      </c>
      <c r="Z202" s="32">
        <v>401.66234909147369</v>
      </c>
      <c r="AA202" s="32">
        <v>367.48501397354784</v>
      </c>
      <c r="AB202" s="64">
        <v>432.37528106915335</v>
      </c>
      <c r="AC202" s="80">
        <v>5105.232706265625</v>
      </c>
      <c r="AD202" s="253">
        <v>568.29286114435797</v>
      </c>
      <c r="AE202" s="127">
        <v>609.52751713158568</v>
      </c>
      <c r="AF202" s="127">
        <v>619.94514704890105</v>
      </c>
      <c r="AG202" s="127">
        <v>908.22842684638886</v>
      </c>
      <c r="AH202" s="127">
        <v>924.75223781484726</v>
      </c>
      <c r="AI202" s="127">
        <v>964.37793422261745</v>
      </c>
      <c r="AJ202" s="127">
        <v>1164.0538486519122</v>
      </c>
      <c r="AK202" s="127">
        <v>1165.4640056606918</v>
      </c>
      <c r="AL202" s="127">
        <v>894.61994900446496</v>
      </c>
      <c r="AM202" s="127">
        <v>1031.6113875247538</v>
      </c>
      <c r="AN202" s="127">
        <v>909.67719062268543</v>
      </c>
      <c r="AO202" s="254">
        <v>1095.6477684096901</v>
      </c>
      <c r="AP202" s="127">
        <v>1345.4480126535555</v>
      </c>
      <c r="AQ202" s="127">
        <v>1373.3099458137665</v>
      </c>
      <c r="AR202" s="127">
        <v>736.2122191575636</v>
      </c>
      <c r="AS202" s="127">
        <v>944.17979561569643</v>
      </c>
      <c r="AT202" s="127">
        <v>563.2187159700851</v>
      </c>
      <c r="AU202" s="127">
        <v>434.81434272221924</v>
      </c>
      <c r="AV202" s="127">
        <v>114.69610933462759</v>
      </c>
      <c r="AW202" s="127">
        <v>61.633185508540002</v>
      </c>
      <c r="AX202" s="127">
        <v>161.17402406185997</v>
      </c>
      <c r="AY202" s="127">
        <v>188.40761373625494</v>
      </c>
      <c r="AZ202" s="127">
        <v>96.325937755885988</v>
      </c>
      <c r="BA202" s="254">
        <v>85.497375655173016</v>
      </c>
      <c r="BB202" s="253">
        <v>26.870775157672004</v>
      </c>
      <c r="BC202" s="127">
        <v>60.332563590467593</v>
      </c>
      <c r="BD202" s="127">
        <v>44.402965743339998</v>
      </c>
      <c r="BE202" s="127">
        <v>34.096964490222788</v>
      </c>
      <c r="BF202" s="127">
        <v>45.432644392370008</v>
      </c>
      <c r="BG202" s="127">
        <v>937.55440210791039</v>
      </c>
      <c r="BH202" s="127">
        <v>222.83818454245699</v>
      </c>
      <c r="BI202" s="127">
        <v>610.94661341246683</v>
      </c>
      <c r="BJ202" s="127">
        <v>845.81833079960631</v>
      </c>
      <c r="BK202" s="127">
        <v>551.43045745737959</v>
      </c>
      <c r="BL202" s="127">
        <v>1323.8267258698488</v>
      </c>
      <c r="BM202" s="127">
        <v>2038.6334589082508</v>
      </c>
      <c r="BN202" s="439">
        <f>SUM(BB202:BM202)</f>
        <v>6742.1840864719916</v>
      </c>
      <c r="BO202" s="127">
        <v>318.06921616408096</v>
      </c>
      <c r="BP202" s="127">
        <v>402.20702001183759</v>
      </c>
      <c r="BQ202" s="127">
        <v>508.76506108034823</v>
      </c>
      <c r="BR202" s="127">
        <v>436.60072071790393</v>
      </c>
      <c r="BS202" s="127">
        <v>442.34751019067966</v>
      </c>
      <c r="BT202" s="127">
        <v>287.42836310920791</v>
      </c>
      <c r="BU202" s="127">
        <v>108.79849183955629</v>
      </c>
      <c r="BV202" s="127">
        <v>0</v>
      </c>
      <c r="BW202" s="379">
        <v>129.91283066973679</v>
      </c>
      <c r="BX202" s="379">
        <v>24.094637513112097</v>
      </c>
      <c r="BY202" s="379">
        <v>0</v>
      </c>
      <c r="BZ202" s="379">
        <v>28.764618371568798</v>
      </c>
      <c r="CA202" s="397">
        <f>SUM(BO202:BZ202)</f>
        <v>2686.9884696680319</v>
      </c>
      <c r="CB202" s="426">
        <v>35.239484474662902</v>
      </c>
      <c r="CC202" s="379">
        <v>2.0077821515752001</v>
      </c>
      <c r="CD202" s="379">
        <v>39.7955311047631</v>
      </c>
      <c r="CE202" s="379">
        <v>431.22842985711924</v>
      </c>
      <c r="CF202" s="379">
        <v>112.2872400222</v>
      </c>
      <c r="CG202" s="379">
        <v>24.181982687545197</v>
      </c>
      <c r="CH202" s="379">
        <v>50.420780025787401</v>
      </c>
      <c r="CI202" s="379">
        <v>167.255985905904</v>
      </c>
      <c r="CJ202" s="379">
        <v>111.83493235362002</v>
      </c>
      <c r="CK202" s="379">
        <v>150.3347541497244</v>
      </c>
      <c r="CL202" s="379">
        <v>1365.6205993787316</v>
      </c>
      <c r="CM202" s="429">
        <v>1674.2769674405781</v>
      </c>
      <c r="CN202" s="397">
        <f>SUM(CB202:CM202)</f>
        <v>4164.4844695522115</v>
      </c>
      <c r="CO202" s="379">
        <v>991.57866991418734</v>
      </c>
      <c r="CP202" s="379">
        <v>549.38439469749665</v>
      </c>
      <c r="CQ202" s="379">
        <v>492.95577259625861</v>
      </c>
      <c r="CR202" s="379">
        <v>1100.3788377546618</v>
      </c>
      <c r="CS202" s="379">
        <v>265.98639011486199</v>
      </c>
      <c r="CT202" s="379">
        <v>276.75358475797083</v>
      </c>
      <c r="CU202" s="379">
        <v>650.42133129625029</v>
      </c>
      <c r="CV202" s="379">
        <v>420.86866617078817</v>
      </c>
      <c r="CW202" s="379">
        <v>217.47025318313661</v>
      </c>
      <c r="CX202" s="379">
        <v>51.061771155582804</v>
      </c>
      <c r="CY202" s="379">
        <v>258.28241701195441</v>
      </c>
      <c r="CZ202" s="379">
        <v>174.9809322761507</v>
      </c>
      <c r="DA202" s="607">
        <f t="shared" si="116"/>
        <v>5450.1230209292989</v>
      </c>
      <c r="DB202" s="426">
        <v>74.852005503248307</v>
      </c>
      <c r="DC202" s="379">
        <v>101.20280430634561</v>
      </c>
      <c r="DD202" s="429">
        <v>203.56317616406605</v>
      </c>
      <c r="DE202" s="549">
        <f>SUM($CB202:$CD202)</f>
        <v>77.042797731001201</v>
      </c>
      <c r="DF202" s="485">
        <f>SUM($CO202:$CQ202)</f>
        <v>2033.9188372079425</v>
      </c>
      <c r="DG202" s="474">
        <f>SUM($DB202:$DD202)</f>
        <v>379.61798597365998</v>
      </c>
      <c r="DH202" s="359">
        <f t="shared" si="117"/>
        <v>-81.335637438965875</v>
      </c>
      <c r="DN202" s="231"/>
      <c r="DO202" s="231"/>
      <c r="DP202" s="231"/>
      <c r="DQ202" s="231"/>
      <c r="DR202" s="231"/>
      <c r="DS202" s="231"/>
      <c r="DT202" s="231"/>
      <c r="DU202" s="231"/>
      <c r="DV202" s="231"/>
      <c r="DW202" s="231"/>
      <c r="DX202" s="231"/>
      <c r="DY202" s="231"/>
      <c r="DZ202" s="231"/>
      <c r="EA202" s="231"/>
      <c r="EB202" s="231"/>
      <c r="EC202" s="231"/>
      <c r="ED202" s="231"/>
      <c r="EE202" s="231"/>
    </row>
    <row r="203" spans="1:135" ht="20.100000000000001" customHeight="1" x14ac:dyDescent="0.25">
      <c r="A203" s="536"/>
      <c r="B203" s="28" t="s">
        <v>57</v>
      </c>
      <c r="C203" s="29"/>
      <c r="D203" s="85"/>
      <c r="E203" s="86"/>
      <c r="F203" s="86"/>
      <c r="G203" s="86">
        <v>1.8632546500000002</v>
      </c>
      <c r="H203" s="86">
        <v>1.29795171</v>
      </c>
      <c r="I203" s="86">
        <v>2.4299333399999998</v>
      </c>
      <c r="J203" s="86">
        <v>3.4498678799999998</v>
      </c>
      <c r="K203" s="86">
        <v>3.2364145899999999</v>
      </c>
      <c r="L203" s="86">
        <v>3.2364145900000003</v>
      </c>
      <c r="M203" s="86">
        <v>1.8301603200000001</v>
      </c>
      <c r="N203" s="86">
        <v>1.4296390299999997</v>
      </c>
      <c r="O203" s="88">
        <v>2.3864314599999998</v>
      </c>
      <c r="P203" s="372">
        <v>21.160067570000002</v>
      </c>
      <c r="Q203" s="94">
        <v>2.4535521</v>
      </c>
      <c r="R203" s="95">
        <v>1.0928285600000001</v>
      </c>
      <c r="S203" s="95">
        <v>4.0546364400000003</v>
      </c>
      <c r="T203" s="95">
        <v>0.70115695</v>
      </c>
      <c r="U203" s="95">
        <v>3.0864417199999998</v>
      </c>
      <c r="V203" s="95">
        <v>16.748808530000002</v>
      </c>
      <c r="W203" s="95">
        <v>1.40032399</v>
      </c>
      <c r="X203" s="95">
        <v>0.78088212000000001</v>
      </c>
      <c r="Y203" s="95">
        <v>1.7477363800000001</v>
      </c>
      <c r="Z203" s="95">
        <v>0.69235427999999999</v>
      </c>
      <c r="AA203" s="95">
        <v>1.3203370400000001</v>
      </c>
      <c r="AB203" s="96">
        <v>1.9696243800000002</v>
      </c>
      <c r="AC203" s="372"/>
      <c r="AD203" s="85">
        <v>1.57257932</v>
      </c>
      <c r="AE203" s="255">
        <v>0.61015176000000004</v>
      </c>
      <c r="AF203" s="255">
        <v>3.1434871699999998</v>
      </c>
      <c r="AG203" s="255">
        <v>0.15934404000000002</v>
      </c>
      <c r="AH203" s="255">
        <v>1.30205283</v>
      </c>
      <c r="AI203" s="255">
        <v>1.1362253600000001</v>
      </c>
      <c r="AJ203" s="255">
        <v>4.4724713599999992</v>
      </c>
      <c r="AK203" s="255">
        <v>2.9696200400000001</v>
      </c>
      <c r="AL203" s="255">
        <v>0.92968304000000002</v>
      </c>
      <c r="AM203" s="255">
        <v>0.92781623999999996</v>
      </c>
      <c r="AN203" s="255">
        <v>0.93694319000000015</v>
      </c>
      <c r="AO203" s="256">
        <v>2.1760111099999997</v>
      </c>
      <c r="AP203" s="255"/>
      <c r="AQ203" s="255"/>
      <c r="AR203" s="255"/>
      <c r="AS203" s="255"/>
      <c r="AT203" s="255"/>
      <c r="AU203" s="255"/>
      <c r="AV203" s="255"/>
      <c r="AW203" s="255"/>
      <c r="AX203" s="255"/>
      <c r="AY203" s="255"/>
      <c r="AZ203" s="255"/>
      <c r="BA203" s="256"/>
      <c r="BB203" s="286"/>
      <c r="BC203" s="255"/>
      <c r="BD203" s="255"/>
      <c r="BE203" s="255"/>
      <c r="BF203" s="255"/>
      <c r="BG203" s="255"/>
      <c r="BH203" s="255"/>
      <c r="BI203" s="255"/>
      <c r="BJ203" s="255"/>
      <c r="BK203" s="255"/>
      <c r="BL203" s="255"/>
      <c r="BM203" s="255"/>
      <c r="BN203" s="441"/>
      <c r="BO203" s="255"/>
      <c r="BP203" s="255"/>
      <c r="BQ203" s="255"/>
      <c r="BR203" s="255"/>
      <c r="BS203" s="255"/>
      <c r="BT203" s="255"/>
      <c r="BU203" s="255"/>
      <c r="BV203" s="255"/>
      <c r="BW203" s="381"/>
      <c r="BX203" s="381"/>
      <c r="BY203" s="381"/>
      <c r="BZ203" s="381"/>
      <c r="CA203" s="560"/>
      <c r="CB203" s="427"/>
      <c r="CC203" s="381"/>
      <c r="CD203" s="381"/>
      <c r="CE203" s="381"/>
      <c r="CF203" s="457"/>
      <c r="CG203" s="457"/>
      <c r="CH203" s="457"/>
      <c r="CI203" s="457"/>
      <c r="CJ203" s="457"/>
      <c r="CK203" s="457"/>
      <c r="CL203" s="457"/>
      <c r="CM203" s="453"/>
      <c r="CN203" s="585"/>
      <c r="CO203" s="457"/>
      <c r="CP203" s="457"/>
      <c r="CQ203" s="457"/>
      <c r="CR203" s="457"/>
      <c r="CS203" s="457"/>
      <c r="CT203" s="457"/>
      <c r="CU203" s="457"/>
      <c r="CV203" s="457"/>
      <c r="CW203" s="457"/>
      <c r="CX203" s="457"/>
      <c r="CY203" s="457"/>
      <c r="CZ203" s="457"/>
      <c r="DA203" s="585">
        <f t="shared" si="116"/>
        <v>0</v>
      </c>
      <c r="DB203" s="590"/>
      <c r="DC203" s="457"/>
      <c r="DD203" s="457"/>
      <c r="DE203" s="569"/>
      <c r="DF203" s="497"/>
      <c r="DG203" s="499"/>
      <c r="DH203" s="347"/>
      <c r="DN203" s="231"/>
      <c r="DO203" s="231"/>
      <c r="DP203" s="231"/>
      <c r="DQ203" s="231"/>
      <c r="DR203" s="231"/>
      <c r="DS203" s="231"/>
      <c r="DT203" s="231"/>
      <c r="DU203" s="231"/>
      <c r="DV203" s="231"/>
      <c r="DW203" s="231"/>
      <c r="DX203" s="231"/>
      <c r="DY203" s="231"/>
      <c r="DZ203" s="231"/>
      <c r="EA203" s="231"/>
      <c r="EB203" s="231"/>
      <c r="EC203" s="231"/>
      <c r="ED203" s="231"/>
      <c r="EE203" s="231"/>
    </row>
    <row r="204" spans="1:135" ht="19.5" customHeight="1" thickBot="1" x14ac:dyDescent="0.3">
      <c r="A204" s="536"/>
      <c r="B204" s="629" t="s">
        <v>49</v>
      </c>
      <c r="C204" s="630"/>
      <c r="D204" s="46">
        <v>0</v>
      </c>
      <c r="E204" s="32">
        <v>0</v>
      </c>
      <c r="F204" s="32">
        <v>0</v>
      </c>
      <c r="G204" s="32">
        <v>12.986884910500001</v>
      </c>
      <c r="H204" s="32">
        <v>9.0467234186999992</v>
      </c>
      <c r="I204" s="32">
        <v>16.936635379799998</v>
      </c>
      <c r="J204" s="32">
        <v>24.045579123599996</v>
      </c>
      <c r="K204" s="32">
        <v>22.557809692299998</v>
      </c>
      <c r="L204" s="32">
        <v>22.557809692300001</v>
      </c>
      <c r="M204" s="50">
        <v>12.7562174304</v>
      </c>
      <c r="N204" s="50">
        <v>9.9645840390999982</v>
      </c>
      <c r="O204" s="51">
        <v>16.633427276199999</v>
      </c>
      <c r="P204" s="24">
        <v>147.48567096289997</v>
      </c>
      <c r="Q204" s="52">
        <v>17.101258136999999</v>
      </c>
      <c r="R204" s="26">
        <v>7.6170150632000002</v>
      </c>
      <c r="S204" s="26">
        <v>28.260815986800001</v>
      </c>
      <c r="T204" s="26">
        <v>4.8870639415000001</v>
      </c>
      <c r="U204" s="26">
        <v>21.512498788399999</v>
      </c>
      <c r="V204" s="26">
        <v>116.73919545410001</v>
      </c>
      <c r="W204" s="26">
        <v>9.7602582103</v>
      </c>
      <c r="X204" s="26">
        <v>5.4427483764</v>
      </c>
      <c r="Y204" s="26">
        <v>12.1817225686</v>
      </c>
      <c r="Z204" s="26">
        <v>4.8257093315999997</v>
      </c>
      <c r="AA204" s="26">
        <v>9.2027491688000005</v>
      </c>
      <c r="AB204" s="64">
        <v>13.669193197200002</v>
      </c>
      <c r="AC204" s="24">
        <v>251.20022822390004</v>
      </c>
      <c r="AD204" s="253">
        <v>10.913700480800001</v>
      </c>
      <c r="AE204" s="127">
        <v>4.2260049592615347</v>
      </c>
      <c r="AF204" s="127">
        <v>21.716426204103236</v>
      </c>
      <c r="AG204" s="127">
        <v>1.0984115823999994</v>
      </c>
      <c r="AH204" s="127">
        <v>8.9711439987000006</v>
      </c>
      <c r="AI204" s="127">
        <v>7.8191241857333313</v>
      </c>
      <c r="AJ204" s="127">
        <v>30.753290164438706</v>
      </c>
      <c r="AK204" s="127">
        <v>20.401289674800008</v>
      </c>
      <c r="AL204" s="127">
        <v>6.386922484800003</v>
      </c>
      <c r="AM204" s="127">
        <v>6.3740975688000026</v>
      </c>
      <c r="AN204" s="127">
        <v>6.4280549121933399</v>
      </c>
      <c r="AO204" s="254">
        <v>14.927436214599998</v>
      </c>
      <c r="AP204" s="127">
        <v>20.221767369999998</v>
      </c>
      <c r="AQ204" s="127">
        <v>345.67738926279998</v>
      </c>
      <c r="AR204" s="127">
        <v>37.123845666600005</v>
      </c>
      <c r="AS204" s="127">
        <v>366.13527261920001</v>
      </c>
      <c r="AT204" s="127">
        <v>283.74760173760012</v>
      </c>
      <c r="AU204" s="127">
        <v>204.4655765418</v>
      </c>
      <c r="AV204" s="127">
        <v>67.132266779200009</v>
      </c>
      <c r="AW204" s="127">
        <v>275.58482332220001</v>
      </c>
      <c r="AX204" s="127">
        <v>36.416252170200003</v>
      </c>
      <c r="AY204" s="127">
        <v>395.13914091959987</v>
      </c>
      <c r="AZ204" s="127">
        <v>7.6781724432000003</v>
      </c>
      <c r="BA204" s="254">
        <v>0</v>
      </c>
      <c r="BB204" s="253">
        <v>0</v>
      </c>
      <c r="BC204" s="127">
        <v>3.5665920668000002</v>
      </c>
      <c r="BD204" s="127">
        <v>0.54875431240000005</v>
      </c>
      <c r="BE204" s="127">
        <v>11.2392013244</v>
      </c>
      <c r="BF204" s="127">
        <v>0</v>
      </c>
      <c r="BG204" s="127">
        <v>0</v>
      </c>
      <c r="BH204" s="127">
        <v>4.6541689208000001</v>
      </c>
      <c r="BI204" s="127">
        <v>2.1899441424000003</v>
      </c>
      <c r="BJ204" s="127">
        <v>2.1951083504000004</v>
      </c>
      <c r="BK204" s="127">
        <v>3.2907940674000002</v>
      </c>
      <c r="BL204" s="127">
        <v>64.540079333800008</v>
      </c>
      <c r="BM204" s="127">
        <v>0</v>
      </c>
      <c r="BN204" s="439">
        <f>SUM(BB204:BM204)</f>
        <v>92.224642518400017</v>
      </c>
      <c r="BO204" s="127">
        <v>0</v>
      </c>
      <c r="BP204" s="127">
        <v>0</v>
      </c>
      <c r="BQ204" s="127">
        <v>0</v>
      </c>
      <c r="BR204" s="127">
        <v>0</v>
      </c>
      <c r="BS204" s="127">
        <v>0</v>
      </c>
      <c r="BT204" s="127">
        <v>0</v>
      </c>
      <c r="BU204" s="127">
        <v>0</v>
      </c>
      <c r="BV204" s="127">
        <v>0</v>
      </c>
      <c r="BW204" s="379">
        <v>0</v>
      </c>
      <c r="BX204" s="379">
        <v>0</v>
      </c>
      <c r="BY204" s="379">
        <v>0</v>
      </c>
      <c r="BZ204" s="379">
        <v>0</v>
      </c>
      <c r="CA204" s="397">
        <f>SUM(BO204:BZ204)</f>
        <v>0</v>
      </c>
      <c r="CB204" s="426">
        <v>0</v>
      </c>
      <c r="CC204" s="379">
        <v>0</v>
      </c>
      <c r="CD204" s="379">
        <v>0</v>
      </c>
      <c r="CE204" s="379">
        <v>0</v>
      </c>
      <c r="CF204" s="458">
        <v>0</v>
      </c>
      <c r="CG204" s="458">
        <v>0</v>
      </c>
      <c r="CH204" s="458">
        <v>0</v>
      </c>
      <c r="CI204" s="458">
        <v>0</v>
      </c>
      <c r="CJ204" s="458">
        <v>0</v>
      </c>
      <c r="CK204" s="458">
        <v>0</v>
      </c>
      <c r="CL204" s="458">
        <v>0</v>
      </c>
      <c r="CM204" s="451">
        <v>0</v>
      </c>
      <c r="CN204" s="397">
        <f>SUM(CB204:CM204)</f>
        <v>0</v>
      </c>
      <c r="CO204" s="458">
        <v>0</v>
      </c>
      <c r="CP204" s="458">
        <v>0</v>
      </c>
      <c r="CQ204" s="458">
        <v>0</v>
      </c>
      <c r="CR204" s="458">
        <v>0</v>
      </c>
      <c r="CS204" s="458">
        <v>0</v>
      </c>
      <c r="CT204" s="458">
        <v>0</v>
      </c>
      <c r="CU204" s="458">
        <v>0</v>
      </c>
      <c r="CV204" s="458">
        <v>0</v>
      </c>
      <c r="CW204" s="458">
        <v>0</v>
      </c>
      <c r="CX204" s="458">
        <v>0</v>
      </c>
      <c r="CY204" s="458">
        <v>0</v>
      </c>
      <c r="CZ204" s="458">
        <v>0</v>
      </c>
      <c r="DA204" s="608">
        <f t="shared" si="116"/>
        <v>0</v>
      </c>
      <c r="DB204" s="591">
        <v>0</v>
      </c>
      <c r="DC204" s="458">
        <v>0</v>
      </c>
      <c r="DD204" s="458">
        <v>0</v>
      </c>
      <c r="DE204" s="101">
        <f t="shared" ref="DE204:DE209" si="118">SUM($CB204:$CD204)</f>
        <v>0</v>
      </c>
      <c r="DF204" s="500">
        <f t="shared" ref="DF204:DF209" si="119">SUM($CO204:$CQ204)</f>
        <v>0</v>
      </c>
      <c r="DG204" s="503">
        <f t="shared" ref="DG204:DG209" si="120">SUM($DB204:$DD204)</f>
        <v>0</v>
      </c>
      <c r="DH204" s="359"/>
      <c r="DN204" s="231"/>
      <c r="DO204" s="231"/>
      <c r="DP204" s="231"/>
      <c r="DQ204" s="231"/>
      <c r="DR204" s="231"/>
      <c r="DS204" s="231"/>
      <c r="DT204" s="231"/>
      <c r="DU204" s="231"/>
      <c r="DV204" s="231"/>
      <c r="DW204" s="231"/>
      <c r="DX204" s="231"/>
      <c r="DY204" s="231"/>
      <c r="DZ204" s="231"/>
      <c r="EA204" s="231"/>
      <c r="EB204" s="231"/>
      <c r="EC204" s="231"/>
      <c r="ED204" s="231"/>
      <c r="EE204" s="231"/>
    </row>
    <row r="205" spans="1:135" ht="20.100000000000001" customHeight="1" thickBot="1" x14ac:dyDescent="0.3">
      <c r="A205" s="536"/>
      <c r="B205" s="326"/>
      <c r="C205" s="323" t="s">
        <v>115</v>
      </c>
      <c r="D205" s="329">
        <f t="shared" ref="D205" si="121">+D206+D207+D208+D209</f>
        <v>1005</v>
      </c>
      <c r="E205" s="328">
        <f t="shared" ref="E205" si="122">+E206+E207+E208+E209</f>
        <v>849</v>
      </c>
      <c r="F205" s="328">
        <f t="shared" ref="F205" si="123">+F206+F207+F208+F209</f>
        <v>998</v>
      </c>
      <c r="G205" s="328">
        <f t="shared" ref="G205" si="124">+G206+G207+G208+G209</f>
        <v>954</v>
      </c>
      <c r="H205" s="328">
        <f t="shared" ref="H205" si="125">+H206+H207+H208+H209</f>
        <v>795</v>
      </c>
      <c r="I205" s="328">
        <f t="shared" ref="I205" si="126">+I206+I207+I208+I209</f>
        <v>665</v>
      </c>
      <c r="J205" s="328">
        <f t="shared" ref="J205" si="127">+J206+J207+J208+J209</f>
        <v>655</v>
      </c>
      <c r="K205" s="328">
        <f t="shared" ref="K205" si="128">+K206+K207+K208+K209</f>
        <v>438</v>
      </c>
      <c r="L205" s="328">
        <f t="shared" ref="L205" si="129">+L206+L207+L208+L209</f>
        <v>439</v>
      </c>
      <c r="M205" s="328">
        <f t="shared" ref="M205" si="130">+M206+M207+M208+M209</f>
        <v>949</v>
      </c>
      <c r="N205" s="328">
        <f t="shared" ref="N205" si="131">+N206+N207+N208+N209</f>
        <v>796</v>
      </c>
      <c r="O205" s="330">
        <f t="shared" ref="O205" si="132">+O206+O207+O208+O209</f>
        <v>740</v>
      </c>
      <c r="P205" s="328">
        <f t="shared" ref="P205" si="133">+P206+P207+P208+P209</f>
        <v>9283</v>
      </c>
      <c r="Q205" s="329">
        <f t="shared" ref="Q205" si="134">+Q206+Q207+Q208+Q209</f>
        <v>490</v>
      </c>
      <c r="R205" s="328">
        <f t="shared" ref="R205" si="135">+R206+R207+R208+R209</f>
        <v>437</v>
      </c>
      <c r="S205" s="328">
        <f t="shared" ref="S205" si="136">+S206+S207+S208+S209</f>
        <v>508</v>
      </c>
      <c r="T205" s="328">
        <f t="shared" ref="T205" si="137">+T206+T207+T208+T209</f>
        <v>760</v>
      </c>
      <c r="U205" s="328">
        <f t="shared" ref="U205" si="138">+U206+U207+U208+U209</f>
        <v>432</v>
      </c>
      <c r="V205" s="328">
        <f t="shared" ref="V205" si="139">+V206+V207+V208+V209</f>
        <v>780</v>
      </c>
      <c r="W205" s="328">
        <f t="shared" ref="W205" si="140">+W206+W207+W208+W209</f>
        <v>552</v>
      </c>
      <c r="X205" s="328">
        <f t="shared" ref="X205" si="141">+X206+X207+X208+X209</f>
        <v>642</v>
      </c>
      <c r="Y205" s="328">
        <f t="shared" ref="Y205" si="142">+Y206+Y207+Y208+Y209</f>
        <v>843</v>
      </c>
      <c r="Z205" s="328">
        <f t="shared" ref="Z205" si="143">+Z206+Z207+Z208+Z209</f>
        <v>949</v>
      </c>
      <c r="AA205" s="328">
        <f t="shared" ref="AA205" si="144">+AA206+AA207+AA208+AA209</f>
        <v>913</v>
      </c>
      <c r="AB205" s="330">
        <f t="shared" ref="AB205" si="145">+AB206+AB207+AB208+AB209</f>
        <v>1160</v>
      </c>
      <c r="AC205" s="328">
        <f t="shared" ref="AC205" si="146">+AC206+AC207+AC208+AC209</f>
        <v>8466</v>
      </c>
      <c r="AD205" s="329">
        <f t="shared" ref="AD205" si="147">+AD206+AD207+AD208+AD209</f>
        <v>964</v>
      </c>
      <c r="AE205" s="328">
        <f t="shared" ref="AE205" si="148">+AE206+AE207+AE208+AE209</f>
        <v>1266</v>
      </c>
      <c r="AF205" s="328">
        <f t="shared" ref="AF205" si="149">+AF206+AF207+AF208+AF209</f>
        <v>1713</v>
      </c>
      <c r="AG205" s="328">
        <f t="shared" ref="AG205" si="150">+AG206+AG207+AG208+AG209</f>
        <v>1683</v>
      </c>
      <c r="AH205" s="328">
        <f t="shared" ref="AH205" si="151">+AH206+AH207+AH208+AH209</f>
        <v>1659</v>
      </c>
      <c r="AI205" s="328">
        <f t="shared" ref="AI205" si="152">+AI206+AI207+AI208+AI209</f>
        <v>1651</v>
      </c>
      <c r="AJ205" s="328">
        <f t="shared" ref="AJ205" si="153">+AJ206+AJ207+AJ208+AJ209</f>
        <v>1826</v>
      </c>
      <c r="AK205" s="328">
        <f t="shared" ref="AK205" si="154">+AK206+AK207+AK208+AK209</f>
        <v>1873</v>
      </c>
      <c r="AL205" s="328">
        <f t="shared" ref="AL205" si="155">+AL206+AL207+AL208+AL209</f>
        <v>1834</v>
      </c>
      <c r="AM205" s="328">
        <f t="shared" ref="AM205" si="156">+AM206+AM207+AM208+AM209</f>
        <v>1491</v>
      </c>
      <c r="AN205" s="328">
        <f t="shared" ref="AN205" si="157">+AN206+AN207+AN208+AN209</f>
        <v>1167</v>
      </c>
      <c r="AO205" s="330">
        <f t="shared" ref="AO205" si="158">+AO206+AO207+AO208+AO209</f>
        <v>1723</v>
      </c>
      <c r="AP205" s="328">
        <f t="shared" ref="AP205" si="159">+AP206+AP207+AP208+AP209</f>
        <v>1371</v>
      </c>
      <c r="AQ205" s="328">
        <f t="shared" ref="AQ205" si="160">+AQ206+AQ207+AQ208+AQ209</f>
        <v>1395</v>
      </c>
      <c r="AR205" s="328">
        <f t="shared" ref="AR205" si="161">+AR206+AR207+AR208+AR209</f>
        <v>1724</v>
      </c>
      <c r="AS205" s="328">
        <f t="shared" ref="AS205" si="162">+AS206+AS207+AS208+AS209</f>
        <v>1278</v>
      </c>
      <c r="AT205" s="328">
        <f t="shared" ref="AT205" si="163">+AT206+AT207+AT208+AT209</f>
        <v>1867</v>
      </c>
      <c r="AU205" s="328">
        <f t="shared" ref="AU205" si="164">+AU206+AU207+AU208+AU209</f>
        <v>1375</v>
      </c>
      <c r="AV205" s="328">
        <f t="shared" ref="AV205" si="165">+AV206+AV207+AV208+AV209</f>
        <v>1572</v>
      </c>
      <c r="AW205" s="328">
        <f t="shared" ref="AW205" si="166">+AW206+AW207+AW208+AW209</f>
        <v>1603</v>
      </c>
      <c r="AX205" s="328">
        <f t="shared" ref="AX205" si="167">+AX206+AX207+AX208+AX209</f>
        <v>1774</v>
      </c>
      <c r="AY205" s="328">
        <f t="shared" ref="AY205" si="168">+AY206+AY207+AY208+AY209</f>
        <v>2014</v>
      </c>
      <c r="AZ205" s="328">
        <f t="shared" ref="AZ205" si="169">+AZ206+AZ207+AZ208+AZ209</f>
        <v>1986</v>
      </c>
      <c r="BA205" s="328">
        <f t="shared" ref="BA205" si="170">+BA206+BA207+BA208+BA209</f>
        <v>1603</v>
      </c>
      <c r="BB205" s="329">
        <f t="shared" ref="BB205" si="171">+BB206+BB207+BB208+BB209</f>
        <v>1507</v>
      </c>
      <c r="BC205" s="328">
        <f t="shared" ref="BC205" si="172">+BC206+BC207+BC208+BC209</f>
        <v>1834</v>
      </c>
      <c r="BD205" s="328">
        <f t="shared" ref="BD205" si="173">+BD206+BD207+BD208+BD209</f>
        <v>1619</v>
      </c>
      <c r="BE205" s="328">
        <f t="shared" ref="BE205" si="174">+BE206+BE207+BE208+BE209</f>
        <v>1795</v>
      </c>
      <c r="BF205" s="328">
        <f t="shared" ref="BF205" si="175">+BF206+BF207+BF208+BF209</f>
        <v>2216</v>
      </c>
      <c r="BG205" s="328">
        <f t="shared" ref="BG205" si="176">+BG206+BG207+BG208+BG209</f>
        <v>2537</v>
      </c>
      <c r="BH205" s="328">
        <f t="shared" ref="BH205" si="177">+BH206+BH207+BH208+BH209</f>
        <v>2553</v>
      </c>
      <c r="BI205" s="328">
        <f t="shared" ref="BI205" si="178">+BI206+BI207+BI208+BI209</f>
        <v>2731</v>
      </c>
      <c r="BJ205" s="328">
        <f t="shared" ref="BJ205" si="179">+BJ206+BJ207+BJ208+BJ209</f>
        <v>3366</v>
      </c>
      <c r="BK205" s="328">
        <f t="shared" ref="BK205" si="180">+BK206+BK207+BK208+BK209</f>
        <v>3911</v>
      </c>
      <c r="BL205" s="328">
        <f t="shared" ref="BL205" si="181">+BL206+BL207+BL208+BL209</f>
        <v>5053</v>
      </c>
      <c r="BM205" s="328">
        <f t="shared" ref="BM205" si="182">+BM206+BM207+BM208+BM209</f>
        <v>5449</v>
      </c>
      <c r="BN205" s="442">
        <f>SUM(BB205:BM205)</f>
        <v>34571</v>
      </c>
      <c r="BO205" s="328">
        <f t="shared" ref="BO205" si="183">+BO206+BO207+BO208+BO209</f>
        <v>6183</v>
      </c>
      <c r="BP205" s="328">
        <f t="shared" ref="BP205" si="184">+BP206+BP207+BP208+BP209</f>
        <v>6074</v>
      </c>
      <c r="BQ205" s="328">
        <f t="shared" ref="BQ205" si="185">+BQ206+BQ207+BQ208+BQ209</f>
        <v>4677</v>
      </c>
      <c r="BR205" s="328">
        <f t="shared" ref="BR205" si="186">+BR206+BR207+BR208+BR209</f>
        <v>4799</v>
      </c>
      <c r="BS205" s="328">
        <f t="shared" ref="BS205" si="187">+BS206+BS207+BS208+BS209</f>
        <v>3311</v>
      </c>
      <c r="BT205" s="328">
        <f t="shared" ref="BT205" si="188">+BT206+BT207+BT208+BT209</f>
        <v>2141</v>
      </c>
      <c r="BU205" s="328">
        <f t="shared" ref="BU205" si="189">+BU206+BU207+BU208+BU209</f>
        <v>3086</v>
      </c>
      <c r="BV205" s="328">
        <f t="shared" ref="BV205" si="190">+BV206+BV207+BV208+BV209</f>
        <v>2587</v>
      </c>
      <c r="BW205" s="328">
        <f t="shared" ref="BW205" si="191">+BW206+BW207+BW208+BW209</f>
        <v>3070</v>
      </c>
      <c r="BX205" s="328">
        <f t="shared" ref="BX205" si="192">+BX206+BX207+BX208+BX209</f>
        <v>3895</v>
      </c>
      <c r="BY205" s="328">
        <f t="shared" ref="BY205" si="193">+BY206+BY207+BY208+BY209</f>
        <v>4224</v>
      </c>
      <c r="BZ205" s="328">
        <f t="shared" ref="BZ205:CL205" si="194">+BZ206+BZ207+BZ208+BZ209</f>
        <v>6616</v>
      </c>
      <c r="CA205" s="442">
        <f>SUM(BO205:BZ205)</f>
        <v>50663</v>
      </c>
      <c r="CB205" s="329">
        <f t="shared" si="194"/>
        <v>3395</v>
      </c>
      <c r="CC205" s="328">
        <f t="shared" si="194"/>
        <v>5176</v>
      </c>
      <c r="CD205" s="328">
        <f t="shared" si="194"/>
        <v>4338</v>
      </c>
      <c r="CE205" s="328">
        <f t="shared" si="194"/>
        <v>3292</v>
      </c>
      <c r="CF205" s="328">
        <f t="shared" si="194"/>
        <v>3787</v>
      </c>
      <c r="CG205" s="328">
        <f t="shared" ref="CG205:CH205" si="195">+CG206+CG207+CG208+CG209</f>
        <v>3845</v>
      </c>
      <c r="CH205" s="328">
        <f t="shared" si="195"/>
        <v>3326</v>
      </c>
      <c r="CI205" s="328">
        <f t="shared" si="194"/>
        <v>3396</v>
      </c>
      <c r="CJ205" s="328">
        <f t="shared" si="194"/>
        <v>4137</v>
      </c>
      <c r="CK205" s="328">
        <f t="shared" si="194"/>
        <v>4378</v>
      </c>
      <c r="CL205" s="328">
        <f t="shared" si="194"/>
        <v>3813</v>
      </c>
      <c r="CM205" s="330">
        <f t="shared" ref="CM205:DD205" si="196">+CM206+CM207+CM208+CM209</f>
        <v>3348</v>
      </c>
      <c r="CN205" s="442">
        <f>SUM(CB205:CM205)</f>
        <v>46231</v>
      </c>
      <c r="CO205" s="328">
        <f t="shared" si="196"/>
        <v>2848</v>
      </c>
      <c r="CP205" s="328">
        <f t="shared" si="196"/>
        <v>2678</v>
      </c>
      <c r="CQ205" s="328">
        <f t="shared" si="196"/>
        <v>3286</v>
      </c>
      <c r="CR205" s="328">
        <f t="shared" si="196"/>
        <v>3884</v>
      </c>
      <c r="CS205" s="328">
        <f t="shared" si="196"/>
        <v>3411</v>
      </c>
      <c r="CT205" s="328">
        <f t="shared" si="196"/>
        <v>3787</v>
      </c>
      <c r="CU205" s="328">
        <f t="shared" si="196"/>
        <v>3818</v>
      </c>
      <c r="CV205" s="328">
        <f t="shared" si="196"/>
        <v>3963</v>
      </c>
      <c r="CW205" s="328">
        <f t="shared" si="196"/>
        <v>3809</v>
      </c>
      <c r="CX205" s="328">
        <f t="shared" si="196"/>
        <v>3395</v>
      </c>
      <c r="CY205" s="328">
        <f t="shared" si="196"/>
        <v>3581</v>
      </c>
      <c r="CZ205" s="328">
        <f t="shared" si="196"/>
        <v>3573</v>
      </c>
      <c r="DA205" s="442">
        <f t="shared" si="116"/>
        <v>42033</v>
      </c>
      <c r="DB205" s="329">
        <f t="shared" si="196"/>
        <v>3789</v>
      </c>
      <c r="DC205" s="328">
        <f t="shared" si="196"/>
        <v>3367</v>
      </c>
      <c r="DD205" s="328">
        <f t="shared" si="196"/>
        <v>4593</v>
      </c>
      <c r="DE205" s="329">
        <f t="shared" si="118"/>
        <v>12909</v>
      </c>
      <c r="DF205" s="388">
        <f t="shared" si="119"/>
        <v>8812</v>
      </c>
      <c r="DG205" s="389">
        <f t="shared" si="120"/>
        <v>11749</v>
      </c>
      <c r="DH205" s="543">
        <f t="shared" si="117"/>
        <v>33.329550612800716</v>
      </c>
      <c r="DN205" s="231"/>
      <c r="DO205" s="231"/>
      <c r="DP205" s="231"/>
      <c r="DQ205" s="231"/>
      <c r="DR205" s="231"/>
      <c r="DS205" s="231"/>
      <c r="DT205" s="231"/>
      <c r="DU205" s="231"/>
      <c r="DV205" s="231"/>
      <c r="DW205" s="231"/>
      <c r="DX205" s="231"/>
      <c r="DY205" s="231"/>
      <c r="DZ205" s="231"/>
      <c r="EA205" s="231"/>
      <c r="EB205" s="231"/>
      <c r="EC205" s="231"/>
      <c r="ED205" s="231"/>
      <c r="EE205" s="231"/>
    </row>
    <row r="206" spans="1:135" ht="20.100000000000001" customHeight="1" x14ac:dyDescent="0.25">
      <c r="A206" s="536"/>
      <c r="B206" s="668" t="s">
        <v>33</v>
      </c>
      <c r="C206" s="669"/>
      <c r="D206" s="39">
        <v>226</v>
      </c>
      <c r="E206" s="12">
        <v>217</v>
      </c>
      <c r="F206" s="12">
        <v>277</v>
      </c>
      <c r="G206" s="12">
        <v>302</v>
      </c>
      <c r="H206" s="12">
        <v>256</v>
      </c>
      <c r="I206" s="12">
        <v>207</v>
      </c>
      <c r="J206" s="12">
        <v>176</v>
      </c>
      <c r="K206" s="12">
        <v>80</v>
      </c>
      <c r="L206" s="12">
        <v>113</v>
      </c>
      <c r="M206" s="57">
        <v>423</v>
      </c>
      <c r="N206" s="57">
        <v>275</v>
      </c>
      <c r="O206" s="58">
        <v>196</v>
      </c>
      <c r="P206" s="80">
        <v>2748</v>
      </c>
      <c r="Q206" s="52">
        <v>243</v>
      </c>
      <c r="R206" s="26">
        <v>221</v>
      </c>
      <c r="S206" s="26">
        <v>126</v>
      </c>
      <c r="T206" s="26">
        <v>484</v>
      </c>
      <c r="U206" s="26">
        <v>158</v>
      </c>
      <c r="V206" s="26">
        <v>352</v>
      </c>
      <c r="W206" s="26">
        <v>233</v>
      </c>
      <c r="X206" s="26">
        <v>356</v>
      </c>
      <c r="Y206" s="26">
        <v>442</v>
      </c>
      <c r="Z206" s="26">
        <v>423</v>
      </c>
      <c r="AA206" s="26">
        <v>490</v>
      </c>
      <c r="AB206" s="159">
        <v>598</v>
      </c>
      <c r="AC206" s="80">
        <v>4126</v>
      </c>
      <c r="AD206" s="52">
        <v>518</v>
      </c>
      <c r="AE206" s="26">
        <v>567</v>
      </c>
      <c r="AF206" s="26">
        <v>572</v>
      </c>
      <c r="AG206" s="26">
        <v>1121</v>
      </c>
      <c r="AH206" s="26">
        <v>934</v>
      </c>
      <c r="AI206" s="26">
        <v>950</v>
      </c>
      <c r="AJ206" s="26">
        <v>982</v>
      </c>
      <c r="AK206" s="26">
        <v>895</v>
      </c>
      <c r="AL206" s="26">
        <v>1056</v>
      </c>
      <c r="AM206" s="26">
        <v>855</v>
      </c>
      <c r="AN206" s="26">
        <v>642</v>
      </c>
      <c r="AO206" s="76">
        <v>949</v>
      </c>
      <c r="AP206" s="31">
        <v>793</v>
      </c>
      <c r="AQ206" s="31">
        <v>910</v>
      </c>
      <c r="AR206" s="31">
        <v>1181</v>
      </c>
      <c r="AS206" s="31">
        <v>794</v>
      </c>
      <c r="AT206" s="31">
        <v>1135</v>
      </c>
      <c r="AU206" s="31">
        <v>924</v>
      </c>
      <c r="AV206" s="31">
        <v>1099</v>
      </c>
      <c r="AW206" s="31">
        <v>1062</v>
      </c>
      <c r="AX206" s="31">
        <v>1378</v>
      </c>
      <c r="AY206" s="31">
        <v>1520</v>
      </c>
      <c r="AZ206" s="31">
        <v>1548</v>
      </c>
      <c r="BA206" s="133">
        <v>1253</v>
      </c>
      <c r="BB206" s="52">
        <v>1113</v>
      </c>
      <c r="BC206" s="26">
        <v>1120</v>
      </c>
      <c r="BD206" s="26">
        <v>1134</v>
      </c>
      <c r="BE206" s="26">
        <v>1242</v>
      </c>
      <c r="BF206" s="26">
        <v>1483</v>
      </c>
      <c r="BG206" s="26">
        <v>1863</v>
      </c>
      <c r="BH206" s="26">
        <v>2011</v>
      </c>
      <c r="BI206" s="26">
        <v>1970</v>
      </c>
      <c r="BJ206" s="26">
        <v>2479</v>
      </c>
      <c r="BK206" s="26">
        <v>3277</v>
      </c>
      <c r="BL206" s="26">
        <v>4285</v>
      </c>
      <c r="BM206" s="26">
        <v>4713</v>
      </c>
      <c r="BN206" s="443">
        <f>SUM(BB206:BM206)</f>
        <v>26690</v>
      </c>
      <c r="BO206" s="26">
        <v>5534</v>
      </c>
      <c r="BP206" s="26">
        <v>5496</v>
      </c>
      <c r="BQ206" s="26">
        <v>4195</v>
      </c>
      <c r="BR206" s="26">
        <v>4259</v>
      </c>
      <c r="BS206" s="26">
        <v>2564</v>
      </c>
      <c r="BT206" s="26">
        <v>1592</v>
      </c>
      <c r="BU206" s="26">
        <v>2363</v>
      </c>
      <c r="BV206" s="26">
        <v>1937</v>
      </c>
      <c r="BW206" s="98">
        <v>2347</v>
      </c>
      <c r="BX206" s="98">
        <v>3050</v>
      </c>
      <c r="BY206" s="98">
        <v>3326</v>
      </c>
      <c r="BZ206" s="98">
        <v>6029</v>
      </c>
      <c r="CA206" s="433">
        <f>SUM(BO206:BZ206)</f>
        <v>42692</v>
      </c>
      <c r="CB206" s="137">
        <v>2854</v>
      </c>
      <c r="CC206" s="98">
        <v>4546</v>
      </c>
      <c r="CD206" s="98">
        <v>3803</v>
      </c>
      <c r="CE206" s="98">
        <v>2743</v>
      </c>
      <c r="CF206" s="98">
        <v>3396</v>
      </c>
      <c r="CG206" s="98">
        <v>3329</v>
      </c>
      <c r="CH206" s="98">
        <v>2805</v>
      </c>
      <c r="CI206" s="98">
        <v>2991</v>
      </c>
      <c r="CJ206" s="98">
        <v>3697</v>
      </c>
      <c r="CK206" s="98">
        <v>3947</v>
      </c>
      <c r="CL206" s="98">
        <v>3427</v>
      </c>
      <c r="CM206" s="241">
        <v>2775</v>
      </c>
      <c r="CN206" s="433">
        <f>SUM(CB206:CM206)</f>
        <v>40313</v>
      </c>
      <c r="CO206" s="98">
        <v>2343</v>
      </c>
      <c r="CP206" s="98">
        <v>2445</v>
      </c>
      <c r="CQ206" s="98">
        <v>2655</v>
      </c>
      <c r="CR206" s="98">
        <v>3274</v>
      </c>
      <c r="CS206" s="98">
        <v>3008</v>
      </c>
      <c r="CT206" s="98">
        <v>3201</v>
      </c>
      <c r="CU206" s="98">
        <v>3462</v>
      </c>
      <c r="CV206" s="98">
        <v>3646</v>
      </c>
      <c r="CW206" s="98">
        <v>3409</v>
      </c>
      <c r="CX206" s="98">
        <v>3156</v>
      </c>
      <c r="CY206" s="98">
        <v>3204</v>
      </c>
      <c r="CZ206" s="98">
        <v>3306</v>
      </c>
      <c r="DA206" s="433">
        <f t="shared" si="116"/>
        <v>37109</v>
      </c>
      <c r="DB206" s="137">
        <v>3455</v>
      </c>
      <c r="DC206" s="98">
        <v>3129</v>
      </c>
      <c r="DD206" s="98">
        <v>4245</v>
      </c>
      <c r="DE206" s="548">
        <f t="shared" si="118"/>
        <v>11203</v>
      </c>
      <c r="DF206" s="497">
        <f t="shared" si="119"/>
        <v>7443</v>
      </c>
      <c r="DG206" s="499">
        <f t="shared" si="120"/>
        <v>10829</v>
      </c>
      <c r="DH206" s="357">
        <f t="shared" si="117"/>
        <v>45.492408974875723</v>
      </c>
      <c r="DN206" s="231"/>
      <c r="DO206" s="231"/>
      <c r="DP206" s="231"/>
      <c r="DQ206" s="231"/>
      <c r="DR206" s="231"/>
      <c r="DS206" s="231"/>
      <c r="DT206" s="231"/>
      <c r="DU206" s="231"/>
      <c r="DV206" s="231"/>
      <c r="DW206" s="231"/>
      <c r="DX206" s="231"/>
      <c r="DY206" s="231"/>
      <c r="DZ206" s="231"/>
      <c r="EA206" s="231"/>
      <c r="EB206" s="231"/>
      <c r="EC206" s="231"/>
      <c r="ED206" s="231"/>
      <c r="EE206" s="231"/>
    </row>
    <row r="207" spans="1:135" ht="20.100000000000001" customHeight="1" x14ac:dyDescent="0.25">
      <c r="A207" s="536"/>
      <c r="B207" s="59" t="s">
        <v>34</v>
      </c>
      <c r="C207" s="160"/>
      <c r="D207" s="39">
        <v>441</v>
      </c>
      <c r="E207" s="12">
        <v>354</v>
      </c>
      <c r="F207" s="12">
        <v>416</v>
      </c>
      <c r="G207" s="12">
        <v>467</v>
      </c>
      <c r="H207" s="12">
        <v>380</v>
      </c>
      <c r="I207" s="12">
        <v>308</v>
      </c>
      <c r="J207" s="12">
        <v>299</v>
      </c>
      <c r="K207" s="12">
        <v>280</v>
      </c>
      <c r="L207" s="12">
        <v>235</v>
      </c>
      <c r="M207" s="57">
        <v>427</v>
      </c>
      <c r="N207" s="57">
        <v>441</v>
      </c>
      <c r="O207" s="58">
        <v>442</v>
      </c>
      <c r="P207" s="80">
        <v>4490</v>
      </c>
      <c r="Q207" s="52">
        <v>183</v>
      </c>
      <c r="R207" s="26">
        <v>172</v>
      </c>
      <c r="S207" s="26">
        <v>271</v>
      </c>
      <c r="T207" s="26">
        <v>191</v>
      </c>
      <c r="U207" s="26">
        <v>198</v>
      </c>
      <c r="V207" s="26">
        <v>282</v>
      </c>
      <c r="W207" s="26">
        <v>213</v>
      </c>
      <c r="X207" s="26">
        <v>195</v>
      </c>
      <c r="Y207" s="26">
        <v>315</v>
      </c>
      <c r="Z207" s="26">
        <v>427</v>
      </c>
      <c r="AA207" s="26">
        <v>289</v>
      </c>
      <c r="AB207" s="159">
        <v>423</v>
      </c>
      <c r="AC207" s="80">
        <v>3159</v>
      </c>
      <c r="AD207" s="52">
        <v>348</v>
      </c>
      <c r="AE207" s="26">
        <v>454</v>
      </c>
      <c r="AF207" s="26">
        <v>352</v>
      </c>
      <c r="AG207" s="26">
        <v>378</v>
      </c>
      <c r="AH207" s="26">
        <v>497</v>
      </c>
      <c r="AI207" s="26">
        <v>467</v>
      </c>
      <c r="AJ207" s="26">
        <v>565</v>
      </c>
      <c r="AK207" s="26">
        <v>639</v>
      </c>
      <c r="AL207" s="26">
        <v>578</v>
      </c>
      <c r="AM207" s="26">
        <v>430</v>
      </c>
      <c r="AN207" s="26">
        <v>351</v>
      </c>
      <c r="AO207" s="76">
        <v>537</v>
      </c>
      <c r="AP207" s="26">
        <v>381</v>
      </c>
      <c r="AQ207" s="26">
        <v>331</v>
      </c>
      <c r="AR207" s="26">
        <v>421</v>
      </c>
      <c r="AS207" s="26">
        <v>358</v>
      </c>
      <c r="AT207" s="26">
        <v>576</v>
      </c>
      <c r="AU207" s="26">
        <v>321</v>
      </c>
      <c r="AV207" s="26">
        <v>422</v>
      </c>
      <c r="AW207" s="26">
        <v>499</v>
      </c>
      <c r="AX207" s="26">
        <v>362</v>
      </c>
      <c r="AY207" s="26">
        <v>435</v>
      </c>
      <c r="AZ207" s="26">
        <v>406</v>
      </c>
      <c r="BA207" s="76">
        <v>328</v>
      </c>
      <c r="BB207" s="52">
        <v>384</v>
      </c>
      <c r="BC207" s="26">
        <v>693</v>
      </c>
      <c r="BD207" s="26">
        <v>467</v>
      </c>
      <c r="BE207" s="26">
        <v>535</v>
      </c>
      <c r="BF207" s="26">
        <v>717</v>
      </c>
      <c r="BG207" s="26">
        <v>601</v>
      </c>
      <c r="BH207" s="26">
        <v>503</v>
      </c>
      <c r="BI207" s="26">
        <v>664</v>
      </c>
      <c r="BJ207" s="26">
        <v>818</v>
      </c>
      <c r="BK207" s="26">
        <v>579</v>
      </c>
      <c r="BL207" s="26">
        <v>585</v>
      </c>
      <c r="BM207" s="26">
        <v>519</v>
      </c>
      <c r="BN207" s="443">
        <f>SUM(BB207:BM207)</f>
        <v>7065</v>
      </c>
      <c r="BO207" s="26">
        <v>631</v>
      </c>
      <c r="BP207" s="26">
        <v>509</v>
      </c>
      <c r="BQ207" s="26">
        <v>450</v>
      </c>
      <c r="BR207" s="26">
        <v>493</v>
      </c>
      <c r="BS207" s="26">
        <v>675</v>
      </c>
      <c r="BT207" s="26">
        <v>533</v>
      </c>
      <c r="BU207" s="26">
        <v>706</v>
      </c>
      <c r="BV207" s="26">
        <v>650</v>
      </c>
      <c r="BW207" s="98">
        <v>717</v>
      </c>
      <c r="BX207" s="98">
        <v>843</v>
      </c>
      <c r="BY207" s="98">
        <v>898</v>
      </c>
      <c r="BZ207" s="98">
        <v>584</v>
      </c>
      <c r="CA207" s="433">
        <f t="shared" ref="CA207:CA209" si="197">SUM(BO207:BZ207)</f>
        <v>7689</v>
      </c>
      <c r="CB207" s="137">
        <v>533</v>
      </c>
      <c r="CC207" s="98">
        <v>628</v>
      </c>
      <c r="CD207" s="98">
        <v>517</v>
      </c>
      <c r="CE207" s="98">
        <v>539</v>
      </c>
      <c r="CF207" s="98">
        <v>364</v>
      </c>
      <c r="CG207" s="98">
        <v>514</v>
      </c>
      <c r="CH207" s="98">
        <v>516</v>
      </c>
      <c r="CI207" s="98">
        <v>392</v>
      </c>
      <c r="CJ207" s="98">
        <v>424</v>
      </c>
      <c r="CK207" s="98">
        <v>417</v>
      </c>
      <c r="CL207" s="98">
        <v>336</v>
      </c>
      <c r="CM207" s="241">
        <v>512</v>
      </c>
      <c r="CN207" s="433">
        <f t="shared" ref="CN207:CN209" si="198">SUM(CB207:CM207)</f>
        <v>5692</v>
      </c>
      <c r="CO207" s="98">
        <v>469</v>
      </c>
      <c r="CP207" s="98">
        <v>204</v>
      </c>
      <c r="CQ207" s="98">
        <v>614</v>
      </c>
      <c r="CR207" s="98">
        <v>567</v>
      </c>
      <c r="CS207" s="98">
        <v>391</v>
      </c>
      <c r="CT207" s="98">
        <v>576</v>
      </c>
      <c r="CU207" s="98">
        <v>334</v>
      </c>
      <c r="CV207" s="98">
        <v>302</v>
      </c>
      <c r="CW207" s="98">
        <v>392</v>
      </c>
      <c r="CX207" s="98">
        <v>237</v>
      </c>
      <c r="CY207" s="98">
        <v>368</v>
      </c>
      <c r="CZ207" s="98">
        <v>262</v>
      </c>
      <c r="DA207" s="433">
        <f t="shared" si="116"/>
        <v>4716</v>
      </c>
      <c r="DB207" s="137">
        <v>331</v>
      </c>
      <c r="DC207" s="98">
        <v>236</v>
      </c>
      <c r="DD207" s="98">
        <v>341</v>
      </c>
      <c r="DE207" s="549">
        <f t="shared" si="118"/>
        <v>1678</v>
      </c>
      <c r="DF207" s="485">
        <f t="shared" si="119"/>
        <v>1287</v>
      </c>
      <c r="DG207" s="474">
        <f t="shared" si="120"/>
        <v>908</v>
      </c>
      <c r="DH207" s="357">
        <f t="shared" si="117"/>
        <v>-29.448329448329446</v>
      </c>
      <c r="DN207" s="231"/>
      <c r="DO207" s="231"/>
      <c r="DP207" s="231"/>
      <c r="DQ207" s="231"/>
      <c r="DR207" s="231"/>
      <c r="DS207" s="231"/>
      <c r="DT207" s="231"/>
      <c r="DU207" s="231"/>
      <c r="DV207" s="231"/>
      <c r="DW207" s="231"/>
      <c r="DX207" s="231"/>
      <c r="DY207" s="231"/>
      <c r="DZ207" s="231"/>
      <c r="EA207" s="231"/>
      <c r="EB207" s="231"/>
      <c r="EC207" s="231"/>
      <c r="ED207" s="231"/>
      <c r="EE207" s="231"/>
    </row>
    <row r="208" spans="1:135" ht="20.100000000000001" customHeight="1" x14ac:dyDescent="0.25">
      <c r="A208" s="536"/>
      <c r="B208" s="59" t="s">
        <v>35</v>
      </c>
      <c r="C208" s="160"/>
      <c r="D208" s="39">
        <v>338</v>
      </c>
      <c r="E208" s="12">
        <v>278</v>
      </c>
      <c r="F208" s="12">
        <v>305</v>
      </c>
      <c r="G208" s="12">
        <v>179</v>
      </c>
      <c r="H208" s="12">
        <v>156</v>
      </c>
      <c r="I208" s="12">
        <v>141</v>
      </c>
      <c r="J208" s="12">
        <v>169</v>
      </c>
      <c r="K208" s="12">
        <v>70</v>
      </c>
      <c r="L208" s="12">
        <v>79</v>
      </c>
      <c r="M208" s="57">
        <v>96</v>
      </c>
      <c r="N208" s="57">
        <v>66</v>
      </c>
      <c r="O208" s="58">
        <v>90</v>
      </c>
      <c r="P208" s="80">
        <v>1967</v>
      </c>
      <c r="Q208" s="52">
        <v>55</v>
      </c>
      <c r="R208" s="26">
        <v>38</v>
      </c>
      <c r="S208" s="26">
        <v>93</v>
      </c>
      <c r="T208" s="26">
        <v>81</v>
      </c>
      <c r="U208" s="26">
        <v>66</v>
      </c>
      <c r="V208" s="26">
        <v>70</v>
      </c>
      <c r="W208" s="26">
        <v>91</v>
      </c>
      <c r="X208" s="26">
        <v>79</v>
      </c>
      <c r="Y208" s="26">
        <v>74</v>
      </c>
      <c r="Z208" s="26">
        <v>96</v>
      </c>
      <c r="AA208" s="26">
        <v>115</v>
      </c>
      <c r="AB208" s="159">
        <v>126</v>
      </c>
      <c r="AC208" s="80">
        <v>984</v>
      </c>
      <c r="AD208" s="52">
        <v>88</v>
      </c>
      <c r="AE208" s="26">
        <v>240</v>
      </c>
      <c r="AF208" s="26">
        <v>780</v>
      </c>
      <c r="AG208" s="26">
        <v>183</v>
      </c>
      <c r="AH208" s="26">
        <v>222</v>
      </c>
      <c r="AI208" s="26">
        <v>229</v>
      </c>
      <c r="AJ208" s="26">
        <v>263</v>
      </c>
      <c r="AK208" s="26">
        <v>329</v>
      </c>
      <c r="AL208" s="26">
        <v>195</v>
      </c>
      <c r="AM208" s="26">
        <v>202</v>
      </c>
      <c r="AN208" s="26">
        <v>170</v>
      </c>
      <c r="AO208" s="76">
        <v>229</v>
      </c>
      <c r="AP208" s="26">
        <v>186</v>
      </c>
      <c r="AQ208" s="26">
        <v>145</v>
      </c>
      <c r="AR208" s="26">
        <v>86</v>
      </c>
      <c r="AS208" s="26">
        <v>96</v>
      </c>
      <c r="AT208" s="26">
        <v>102</v>
      </c>
      <c r="AU208" s="26">
        <v>105</v>
      </c>
      <c r="AV208" s="26">
        <v>42</v>
      </c>
      <c r="AW208" s="26">
        <v>10</v>
      </c>
      <c r="AX208" s="26">
        <v>27</v>
      </c>
      <c r="AY208" s="26">
        <v>37</v>
      </c>
      <c r="AZ208" s="26">
        <v>28</v>
      </c>
      <c r="BA208" s="76">
        <v>22</v>
      </c>
      <c r="BB208" s="52">
        <v>10</v>
      </c>
      <c r="BC208" s="26">
        <v>19</v>
      </c>
      <c r="BD208" s="26">
        <v>17</v>
      </c>
      <c r="BE208" s="26">
        <v>13</v>
      </c>
      <c r="BF208" s="26">
        <v>16</v>
      </c>
      <c r="BG208" s="26">
        <v>73</v>
      </c>
      <c r="BH208" s="26">
        <v>36</v>
      </c>
      <c r="BI208" s="26">
        <v>96</v>
      </c>
      <c r="BJ208" s="26">
        <v>68</v>
      </c>
      <c r="BK208" s="26">
        <v>52</v>
      </c>
      <c r="BL208" s="26">
        <v>153</v>
      </c>
      <c r="BM208" s="26">
        <v>217</v>
      </c>
      <c r="BN208" s="443">
        <f t="shared" ref="BN208:BN209" si="199">SUM(BB208:BM208)</f>
        <v>770</v>
      </c>
      <c r="BO208" s="26">
        <v>18</v>
      </c>
      <c r="BP208" s="26">
        <v>69</v>
      </c>
      <c r="BQ208" s="26">
        <v>32</v>
      </c>
      <c r="BR208" s="26">
        <v>47</v>
      </c>
      <c r="BS208" s="26">
        <v>72</v>
      </c>
      <c r="BT208" s="26">
        <v>16</v>
      </c>
      <c r="BU208" s="26">
        <v>17</v>
      </c>
      <c r="BV208" s="26">
        <v>0</v>
      </c>
      <c r="BW208" s="98">
        <v>6</v>
      </c>
      <c r="BX208" s="98">
        <v>2</v>
      </c>
      <c r="BY208" s="98">
        <v>0</v>
      </c>
      <c r="BZ208" s="98">
        <v>3</v>
      </c>
      <c r="CA208" s="433">
        <f t="shared" si="197"/>
        <v>282</v>
      </c>
      <c r="CB208" s="137">
        <v>8</v>
      </c>
      <c r="CC208" s="98">
        <v>2</v>
      </c>
      <c r="CD208" s="98">
        <v>18</v>
      </c>
      <c r="CE208" s="98">
        <v>10</v>
      </c>
      <c r="CF208" s="98">
        <v>27</v>
      </c>
      <c r="CG208" s="98">
        <v>2</v>
      </c>
      <c r="CH208" s="98">
        <v>5</v>
      </c>
      <c r="CI208" s="98">
        <v>13</v>
      </c>
      <c r="CJ208" s="98">
        <v>16</v>
      </c>
      <c r="CK208" s="98">
        <v>14</v>
      </c>
      <c r="CL208" s="98">
        <v>50</v>
      </c>
      <c r="CM208" s="241">
        <v>61</v>
      </c>
      <c r="CN208" s="433">
        <f t="shared" si="198"/>
        <v>226</v>
      </c>
      <c r="CO208" s="98">
        <v>36</v>
      </c>
      <c r="CP208" s="98">
        <v>29</v>
      </c>
      <c r="CQ208" s="98">
        <v>17</v>
      </c>
      <c r="CR208" s="98">
        <v>43</v>
      </c>
      <c r="CS208" s="98">
        <v>12</v>
      </c>
      <c r="CT208" s="98">
        <v>10</v>
      </c>
      <c r="CU208" s="98">
        <v>22</v>
      </c>
      <c r="CV208" s="98">
        <v>15</v>
      </c>
      <c r="CW208" s="98">
        <v>8</v>
      </c>
      <c r="CX208" s="98">
        <v>2</v>
      </c>
      <c r="CY208" s="98">
        <v>9</v>
      </c>
      <c r="CZ208" s="98">
        <v>5</v>
      </c>
      <c r="DA208" s="433">
        <f t="shared" si="116"/>
        <v>208</v>
      </c>
      <c r="DB208" s="137">
        <v>3</v>
      </c>
      <c r="DC208" s="98">
        <v>2</v>
      </c>
      <c r="DD208" s="98">
        <v>7</v>
      </c>
      <c r="DE208" s="549">
        <f t="shared" si="118"/>
        <v>28</v>
      </c>
      <c r="DF208" s="485">
        <f t="shared" si="119"/>
        <v>82</v>
      </c>
      <c r="DG208" s="474">
        <f t="shared" si="120"/>
        <v>12</v>
      </c>
      <c r="DH208" s="357">
        <f t="shared" si="117"/>
        <v>-85.365853658536579</v>
      </c>
      <c r="DN208" s="231"/>
      <c r="DO208" s="231"/>
      <c r="DP208" s="231"/>
      <c r="DQ208" s="231"/>
      <c r="DR208" s="231"/>
      <c r="DS208" s="231"/>
      <c r="DT208" s="231"/>
      <c r="DU208" s="231"/>
      <c r="DV208" s="231"/>
      <c r="DW208" s="231"/>
      <c r="DX208" s="231"/>
      <c r="DY208" s="231"/>
      <c r="DZ208" s="231"/>
      <c r="EA208" s="231"/>
      <c r="EB208" s="231"/>
      <c r="EC208" s="231"/>
      <c r="ED208" s="231"/>
      <c r="EE208" s="231"/>
    </row>
    <row r="209" spans="1:135" ht="20.100000000000001" customHeight="1" thickBot="1" x14ac:dyDescent="0.3">
      <c r="A209" s="536"/>
      <c r="B209" s="68" t="s">
        <v>40</v>
      </c>
      <c r="C209" s="161"/>
      <c r="D209" s="60">
        <v>0</v>
      </c>
      <c r="E209" s="61">
        <v>0</v>
      </c>
      <c r="F209" s="61">
        <v>0</v>
      </c>
      <c r="G209" s="61">
        <v>6</v>
      </c>
      <c r="H209" s="61">
        <v>3</v>
      </c>
      <c r="I209" s="61">
        <v>9</v>
      </c>
      <c r="J209" s="61">
        <v>11</v>
      </c>
      <c r="K209" s="61">
        <v>8</v>
      </c>
      <c r="L209" s="61">
        <v>12</v>
      </c>
      <c r="M209" s="62">
        <v>3</v>
      </c>
      <c r="N209" s="62">
        <v>14</v>
      </c>
      <c r="O209" s="63">
        <v>12</v>
      </c>
      <c r="P209" s="80">
        <v>78</v>
      </c>
      <c r="Q209" s="46">
        <v>9</v>
      </c>
      <c r="R209" s="32">
        <v>6</v>
      </c>
      <c r="S209" s="32">
        <v>18</v>
      </c>
      <c r="T209" s="32">
        <v>4</v>
      </c>
      <c r="U209" s="32">
        <v>10</v>
      </c>
      <c r="V209" s="32">
        <v>76</v>
      </c>
      <c r="W209" s="32">
        <v>15</v>
      </c>
      <c r="X209" s="32">
        <v>12</v>
      </c>
      <c r="Y209" s="32">
        <v>12</v>
      </c>
      <c r="Z209" s="32">
        <v>3</v>
      </c>
      <c r="AA209" s="32">
        <v>19</v>
      </c>
      <c r="AB209" s="64">
        <v>13</v>
      </c>
      <c r="AC209" s="24">
        <v>197</v>
      </c>
      <c r="AD209" s="46">
        <v>10</v>
      </c>
      <c r="AE209" s="32">
        <v>5</v>
      </c>
      <c r="AF209" s="32">
        <v>9</v>
      </c>
      <c r="AG209" s="32">
        <v>1</v>
      </c>
      <c r="AH209" s="32">
        <v>6</v>
      </c>
      <c r="AI209" s="32">
        <v>5</v>
      </c>
      <c r="AJ209" s="32">
        <v>16</v>
      </c>
      <c r="AK209" s="32">
        <v>10</v>
      </c>
      <c r="AL209" s="32">
        <v>5</v>
      </c>
      <c r="AM209" s="32">
        <v>4</v>
      </c>
      <c r="AN209" s="32">
        <v>4</v>
      </c>
      <c r="AO209" s="47">
        <v>8</v>
      </c>
      <c r="AP209" s="32">
        <v>11</v>
      </c>
      <c r="AQ209" s="32">
        <v>9</v>
      </c>
      <c r="AR209" s="32">
        <v>36</v>
      </c>
      <c r="AS209" s="32">
        <v>30</v>
      </c>
      <c r="AT209" s="32">
        <v>54</v>
      </c>
      <c r="AU209" s="32">
        <v>25</v>
      </c>
      <c r="AV209" s="32">
        <v>9</v>
      </c>
      <c r="AW209" s="32">
        <v>32</v>
      </c>
      <c r="AX209" s="32">
        <v>7</v>
      </c>
      <c r="AY209" s="32">
        <v>22</v>
      </c>
      <c r="AZ209" s="32">
        <v>4</v>
      </c>
      <c r="BA209" s="47">
        <v>0</v>
      </c>
      <c r="BB209" s="46">
        <v>0</v>
      </c>
      <c r="BC209" s="32">
        <v>2</v>
      </c>
      <c r="BD209" s="32">
        <v>1</v>
      </c>
      <c r="BE209" s="32">
        <v>5</v>
      </c>
      <c r="BF209" s="32">
        <v>0</v>
      </c>
      <c r="BG209" s="32">
        <v>0</v>
      </c>
      <c r="BH209" s="32">
        <v>3</v>
      </c>
      <c r="BI209" s="32">
        <v>1</v>
      </c>
      <c r="BJ209" s="32">
        <v>1</v>
      </c>
      <c r="BK209" s="32">
        <v>3</v>
      </c>
      <c r="BL209" s="32">
        <v>30</v>
      </c>
      <c r="BM209" s="32">
        <v>0</v>
      </c>
      <c r="BN209" s="437">
        <f t="shared" si="199"/>
        <v>46</v>
      </c>
      <c r="BO209" s="32">
        <v>0</v>
      </c>
      <c r="BP209" s="32">
        <v>0</v>
      </c>
      <c r="BQ209" s="32">
        <v>0</v>
      </c>
      <c r="BR209" s="32">
        <v>0</v>
      </c>
      <c r="BS209" s="32">
        <v>0</v>
      </c>
      <c r="BT209" s="32">
        <v>0</v>
      </c>
      <c r="BU209" s="32">
        <v>0</v>
      </c>
      <c r="BV209" s="32">
        <v>0</v>
      </c>
      <c r="BW209" s="244">
        <v>0</v>
      </c>
      <c r="BX209" s="244">
        <v>0</v>
      </c>
      <c r="BY209" s="244">
        <v>0</v>
      </c>
      <c r="BZ209" s="244">
        <v>0</v>
      </c>
      <c r="CA209" s="397">
        <f t="shared" si="197"/>
        <v>0</v>
      </c>
      <c r="CB209" s="243">
        <v>0</v>
      </c>
      <c r="CC209" s="244">
        <v>0</v>
      </c>
      <c r="CD209" s="244">
        <v>0</v>
      </c>
      <c r="CE209" s="244">
        <v>0</v>
      </c>
      <c r="CF209" s="244">
        <v>0</v>
      </c>
      <c r="CG209" s="244">
        <v>0</v>
      </c>
      <c r="CH209" s="244">
        <v>0</v>
      </c>
      <c r="CI209" s="244">
        <v>0</v>
      </c>
      <c r="CJ209" s="244">
        <v>0</v>
      </c>
      <c r="CK209" s="244">
        <v>0</v>
      </c>
      <c r="CL209" s="244">
        <v>0</v>
      </c>
      <c r="CM209" s="245">
        <v>0</v>
      </c>
      <c r="CN209" s="397">
        <f t="shared" si="198"/>
        <v>0</v>
      </c>
      <c r="CO209" s="244">
        <v>0</v>
      </c>
      <c r="CP209" s="244">
        <v>0</v>
      </c>
      <c r="CQ209" s="244">
        <v>0</v>
      </c>
      <c r="CR209" s="244">
        <v>0</v>
      </c>
      <c r="CS209" s="244">
        <v>0</v>
      </c>
      <c r="CT209" s="244">
        <v>0</v>
      </c>
      <c r="CU209" s="244">
        <v>0</v>
      </c>
      <c r="CV209" s="244">
        <v>0</v>
      </c>
      <c r="CW209" s="244">
        <v>0</v>
      </c>
      <c r="CX209" s="244">
        <v>0</v>
      </c>
      <c r="CY209" s="244">
        <v>0</v>
      </c>
      <c r="CZ209" s="244">
        <v>0</v>
      </c>
      <c r="DA209" s="397">
        <f t="shared" si="116"/>
        <v>0</v>
      </c>
      <c r="DB209" s="243">
        <v>0</v>
      </c>
      <c r="DC209" s="244">
        <v>0</v>
      </c>
      <c r="DD209" s="244">
        <v>0</v>
      </c>
      <c r="DE209" s="101">
        <f t="shared" si="118"/>
        <v>0</v>
      </c>
      <c r="DF209" s="500">
        <f t="shared" si="119"/>
        <v>0</v>
      </c>
      <c r="DG209" s="503">
        <f t="shared" si="120"/>
        <v>0</v>
      </c>
      <c r="DH209" s="359"/>
      <c r="DN209" s="231"/>
      <c r="DO209" s="231"/>
      <c r="DP209" s="231"/>
      <c r="DQ209" s="231"/>
      <c r="DR209" s="231"/>
      <c r="DS209" s="231"/>
      <c r="DT209" s="231"/>
      <c r="DU209" s="231"/>
      <c r="DV209" s="231"/>
      <c r="DW209" s="231"/>
      <c r="DX209" s="231"/>
      <c r="DY209" s="231"/>
      <c r="DZ209" s="231"/>
      <c r="EA209" s="231"/>
      <c r="EB209" s="231"/>
      <c r="EC209" s="231"/>
      <c r="ED209" s="231"/>
      <c r="EE209" s="231"/>
    </row>
    <row r="210" spans="1:135" s="65" customFormat="1" ht="20.100000000000001" customHeight="1" thickBot="1" x14ac:dyDescent="0.3">
      <c r="A210" s="536"/>
      <c r="B210" s="154" t="s">
        <v>46</v>
      </c>
      <c r="C210" s="301"/>
      <c r="D210" s="302"/>
      <c r="E210" s="302"/>
      <c r="F210" s="302"/>
      <c r="G210" s="73"/>
      <c r="H210" s="73"/>
      <c r="I210" s="73"/>
      <c r="J210" s="73"/>
      <c r="K210" s="73"/>
      <c r="L210" s="73"/>
      <c r="M210" s="73"/>
      <c r="N210" s="73"/>
      <c r="O210" s="73"/>
      <c r="P210" s="104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283">
        <v>0.80438438922485167</v>
      </c>
      <c r="AE210" s="283">
        <v>0.82016746543761188</v>
      </c>
      <c r="AF210" s="283">
        <v>0.87475981078402532</v>
      </c>
      <c r="AG210" s="283">
        <v>0.90440384846449373</v>
      </c>
      <c r="AH210" s="283">
        <v>0.88650602609136964</v>
      </c>
      <c r="AI210" s="283">
        <v>0.82767573396366068</v>
      </c>
      <c r="AJ210" s="283">
        <v>0.81755557294867476</v>
      </c>
      <c r="AK210" s="283">
        <v>0.88080924273929861</v>
      </c>
      <c r="AL210" s="283">
        <v>0.84424248494332521</v>
      </c>
      <c r="AM210" s="283"/>
      <c r="AN210" s="283"/>
      <c r="AO210" s="283"/>
      <c r="AP210" s="283"/>
      <c r="AQ210" s="283"/>
      <c r="AR210" s="283"/>
      <c r="AS210" s="308"/>
      <c r="AT210" s="308"/>
      <c r="AU210" s="308"/>
      <c r="AV210" s="308"/>
      <c r="AW210" s="308"/>
      <c r="AX210" s="308"/>
      <c r="AY210" s="308"/>
      <c r="AZ210" s="308"/>
      <c r="BA210" s="308"/>
      <c r="BB210" s="308"/>
      <c r="BC210" s="308"/>
      <c r="BD210" s="308"/>
      <c r="BE210" s="308"/>
      <c r="BF210" s="283"/>
      <c r="BG210" s="283"/>
      <c r="BH210" s="283"/>
      <c r="BI210" s="283"/>
      <c r="BJ210" s="283"/>
      <c r="BK210" s="283"/>
      <c r="BL210" s="283"/>
      <c r="BM210" s="283"/>
      <c r="BN210" s="283"/>
      <c r="BO210" s="308"/>
      <c r="BP210" s="283"/>
      <c r="BQ210" s="346"/>
      <c r="BR210" s="283"/>
      <c r="BS210" s="283"/>
      <c r="BT210" s="283"/>
      <c r="BU210" s="283"/>
      <c r="BV210" s="346"/>
      <c r="BW210" s="346"/>
      <c r="BX210" s="283"/>
      <c r="BY210" s="283"/>
      <c r="BZ210" s="283"/>
      <c r="CA210" s="283"/>
      <c r="CB210" s="346"/>
      <c r="CC210" s="346"/>
      <c r="CD210" s="283"/>
      <c r="CE210" s="283"/>
      <c r="CF210" s="283"/>
      <c r="CG210" s="283"/>
      <c r="CH210" s="283"/>
      <c r="CI210" s="283"/>
      <c r="CJ210" s="283"/>
      <c r="CK210" s="283"/>
      <c r="CL210" s="346"/>
      <c r="CM210" s="283"/>
      <c r="CN210" s="283"/>
      <c r="CO210" s="283"/>
      <c r="CP210" s="283"/>
      <c r="CQ210" s="283"/>
      <c r="CR210" s="283"/>
      <c r="CS210" s="283"/>
      <c r="CT210" s="283"/>
      <c r="CU210" s="283"/>
      <c r="CV210" s="283"/>
      <c r="CW210" s="283"/>
      <c r="CX210" s="283"/>
      <c r="CY210" s="283"/>
      <c r="CZ210" s="283"/>
      <c r="DA210" s="283"/>
      <c r="DB210" s="283"/>
      <c r="DC210" s="283"/>
      <c r="DD210" s="283"/>
      <c r="DE210" s="73"/>
      <c r="DF210" s="485"/>
      <c r="DG210" s="566"/>
      <c r="DH210" s="104"/>
      <c r="DI210" s="231"/>
      <c r="DJ210" s="231"/>
      <c r="DK210" s="231"/>
      <c r="DL210" s="231"/>
      <c r="DM210" s="231"/>
      <c r="DN210" s="231"/>
      <c r="DO210" s="231"/>
      <c r="DP210" s="231"/>
      <c r="DQ210" s="231"/>
      <c r="DR210" s="231"/>
      <c r="DS210" s="231"/>
      <c r="DT210" s="231"/>
      <c r="DU210" s="231"/>
      <c r="DV210" s="231"/>
      <c r="DW210" s="231"/>
      <c r="DX210" s="231"/>
      <c r="DY210" s="231"/>
      <c r="DZ210" s="231"/>
      <c r="EA210" s="231"/>
      <c r="EB210" s="231"/>
      <c r="EC210" s="231"/>
      <c r="ED210" s="231"/>
      <c r="EE210" s="231"/>
    </row>
    <row r="211" spans="1:135" s="65" customFormat="1" ht="20.100000000000001" customHeight="1" thickBot="1" x14ac:dyDescent="0.35">
      <c r="A211" s="536"/>
      <c r="B211" s="325"/>
      <c r="C211" s="319" t="s">
        <v>111</v>
      </c>
      <c r="D211" s="331">
        <f t="shared" ref="D211:BP211" si="200">+D213+D218</f>
        <v>5346.6279847622</v>
      </c>
      <c r="E211" s="332">
        <f t="shared" si="200"/>
        <v>4865.6271330841</v>
      </c>
      <c r="F211" s="332">
        <f t="shared" si="200"/>
        <v>5582.5454357357994</v>
      </c>
      <c r="G211" s="332">
        <f t="shared" si="200"/>
        <v>5690.8196619967002</v>
      </c>
      <c r="H211" s="332">
        <f t="shared" si="200"/>
        <v>5530.6164756172002</v>
      </c>
      <c r="I211" s="332">
        <f t="shared" si="200"/>
        <v>5842.8661677214004</v>
      </c>
      <c r="J211" s="332">
        <f t="shared" si="200"/>
        <v>6232.6279533445004</v>
      </c>
      <c r="K211" s="332">
        <f t="shared" si="200"/>
        <v>5691.7005660244004</v>
      </c>
      <c r="L211" s="332">
        <f t="shared" si="200"/>
        <v>6270.0936372356</v>
      </c>
      <c r="M211" s="332">
        <f t="shared" si="200"/>
        <v>6671.1919460294994</v>
      </c>
      <c r="N211" s="332">
        <f t="shared" si="200"/>
        <v>6317.4489549281006</v>
      </c>
      <c r="O211" s="333">
        <f t="shared" si="200"/>
        <v>7368.5558973838997</v>
      </c>
      <c r="P211" s="332">
        <f t="shared" si="200"/>
        <v>71410.721813863405</v>
      </c>
      <c r="Q211" s="331">
        <f t="shared" si="200"/>
        <v>5577.2651304556002</v>
      </c>
      <c r="R211" s="332">
        <f t="shared" si="200"/>
        <v>5133.4075020283999</v>
      </c>
      <c r="S211" s="332">
        <f t="shared" si="200"/>
        <v>6543.1861252623003</v>
      </c>
      <c r="T211" s="332">
        <f t="shared" si="200"/>
        <v>6362.8269593332998</v>
      </c>
      <c r="U211" s="332">
        <f t="shared" si="200"/>
        <v>6168.499285723</v>
      </c>
      <c r="V211" s="332">
        <f t="shared" si="200"/>
        <v>6019.7340569047992</v>
      </c>
      <c r="W211" s="332">
        <f t="shared" si="200"/>
        <v>5909.1083809593001</v>
      </c>
      <c r="X211" s="332">
        <f t="shared" si="200"/>
        <v>6207.9754072627002</v>
      </c>
      <c r="Y211" s="332">
        <f t="shared" si="200"/>
        <v>6325.4857058688003</v>
      </c>
      <c r="Z211" s="332">
        <f t="shared" si="200"/>
        <v>6190.0213669481</v>
      </c>
      <c r="AA211" s="332">
        <f t="shared" si="200"/>
        <v>6494.3145805243003</v>
      </c>
      <c r="AB211" s="333">
        <f t="shared" si="200"/>
        <v>8451.2172208110005</v>
      </c>
      <c r="AC211" s="332">
        <f t="shared" si="200"/>
        <v>75383.041722081602</v>
      </c>
      <c r="AD211" s="331">
        <f t="shared" si="200"/>
        <v>6064.1745955865999</v>
      </c>
      <c r="AE211" s="332">
        <f t="shared" si="200"/>
        <v>6302.8665782199987</v>
      </c>
      <c r="AF211" s="332">
        <f t="shared" si="200"/>
        <v>7037.8087822738853</v>
      </c>
      <c r="AG211" s="332">
        <f t="shared" si="200"/>
        <v>7225.9210169191983</v>
      </c>
      <c r="AH211" s="332">
        <f t="shared" si="200"/>
        <v>8057.0161080302996</v>
      </c>
      <c r="AI211" s="332">
        <f t="shared" si="200"/>
        <v>7143.2579350795668</v>
      </c>
      <c r="AJ211" s="332">
        <f t="shared" si="200"/>
        <v>8279.9914906954073</v>
      </c>
      <c r="AK211" s="332">
        <f t="shared" si="200"/>
        <v>7699.4441704957007</v>
      </c>
      <c r="AL211" s="332">
        <f t="shared" si="200"/>
        <v>7499.5717075845005</v>
      </c>
      <c r="AM211" s="332">
        <f t="shared" si="200"/>
        <v>7303.9955867654007</v>
      </c>
      <c r="AN211" s="332">
        <f t="shared" si="200"/>
        <v>6865.9876089039881</v>
      </c>
      <c r="AO211" s="333">
        <f t="shared" si="200"/>
        <v>8913.0363225155997</v>
      </c>
      <c r="AP211" s="332">
        <f t="shared" si="200"/>
        <v>7123.4716170479996</v>
      </c>
      <c r="AQ211" s="332">
        <f t="shared" si="200"/>
        <v>6176.8804031033997</v>
      </c>
      <c r="AR211" s="332">
        <f t="shared" si="200"/>
        <v>7420.9765971381994</v>
      </c>
      <c r="AS211" s="332">
        <f t="shared" si="200"/>
        <v>7836.4528887225997</v>
      </c>
      <c r="AT211" s="332">
        <f t="shared" si="200"/>
        <v>8486.8141764764005</v>
      </c>
      <c r="AU211" s="332">
        <f t="shared" si="200"/>
        <v>6850.090335737601</v>
      </c>
      <c r="AV211" s="332">
        <f t="shared" si="200"/>
        <v>8214.4316276698009</v>
      </c>
      <c r="AW211" s="332">
        <f t="shared" si="200"/>
        <v>8021.3245841564003</v>
      </c>
      <c r="AX211" s="332">
        <f t="shared" si="200"/>
        <v>6847.1623160063991</v>
      </c>
      <c r="AY211" s="332">
        <f t="shared" si="200"/>
        <v>8542.4184556895998</v>
      </c>
      <c r="AZ211" s="332">
        <f t="shared" si="200"/>
        <v>7539.7432710285993</v>
      </c>
      <c r="BA211" s="332">
        <f t="shared" si="200"/>
        <v>9526.1417693092008</v>
      </c>
      <c r="BB211" s="331">
        <f t="shared" si="200"/>
        <v>8175.2354746230003</v>
      </c>
      <c r="BC211" s="332">
        <f t="shared" si="200"/>
        <v>6231.4473130702008</v>
      </c>
      <c r="BD211" s="332">
        <f t="shared" si="200"/>
        <v>7085.1302310217998</v>
      </c>
      <c r="BE211" s="332">
        <f t="shared" si="200"/>
        <v>8695.9810290276</v>
      </c>
      <c r="BF211" s="332">
        <f t="shared" si="200"/>
        <v>8183.3291461079998</v>
      </c>
      <c r="BG211" s="332">
        <f t="shared" si="200"/>
        <v>7424.9912561948004</v>
      </c>
      <c r="BH211" s="332">
        <f t="shared" si="200"/>
        <v>8218.2743729188005</v>
      </c>
      <c r="BI211" s="332">
        <f t="shared" si="200"/>
        <v>7473.3983149067999</v>
      </c>
      <c r="BJ211" s="332">
        <f t="shared" si="200"/>
        <v>7530.1666437563999</v>
      </c>
      <c r="BK211" s="332">
        <f t="shared" si="200"/>
        <v>8571.5698208350004</v>
      </c>
      <c r="BL211" s="332">
        <f t="shared" si="200"/>
        <v>7726.2195423379999</v>
      </c>
      <c r="BM211" s="333">
        <f t="shared" si="200"/>
        <v>10234.226095205398</v>
      </c>
      <c r="BN211" s="444">
        <f>SUM(BB211:BM211)</f>
        <v>95549.969240005797</v>
      </c>
      <c r="BO211" s="331">
        <f t="shared" si="200"/>
        <v>8245.3302193408017</v>
      </c>
      <c r="BP211" s="332">
        <f t="shared" si="200"/>
        <v>6699.482637819</v>
      </c>
      <c r="BQ211" s="332">
        <f t="shared" ref="BQ211:BY211" si="201">+BQ213+BQ218</f>
        <v>7038.9244314107991</v>
      </c>
      <c r="BR211" s="332">
        <f t="shared" si="201"/>
        <v>8740.0340666953998</v>
      </c>
      <c r="BS211" s="332">
        <f t="shared" si="201"/>
        <v>8257.412920109</v>
      </c>
      <c r="BT211" s="332">
        <f t="shared" si="201"/>
        <v>7425.8004967792003</v>
      </c>
      <c r="BU211" s="332">
        <f t="shared" si="201"/>
        <v>9983.7892344998018</v>
      </c>
      <c r="BV211" s="332">
        <f t="shared" si="201"/>
        <v>8004.1807872922</v>
      </c>
      <c r="BW211" s="332">
        <f t="shared" si="201"/>
        <v>8071.0699507253994</v>
      </c>
      <c r="BX211" s="332">
        <f t="shared" si="201"/>
        <v>9045.065383593399</v>
      </c>
      <c r="BY211" s="332">
        <f t="shared" si="201"/>
        <v>7716.1416292451995</v>
      </c>
      <c r="BZ211" s="333">
        <f t="shared" ref="BZ211:CL211" si="202">+BZ213+BZ218</f>
        <v>10639.884614233999</v>
      </c>
      <c r="CA211" s="444">
        <f>SUM(BO211:BZ211)</f>
        <v>99867.11637174421</v>
      </c>
      <c r="CB211" s="331">
        <f t="shared" si="202"/>
        <v>7716.369539061001</v>
      </c>
      <c r="CC211" s="332">
        <f t="shared" si="202"/>
        <v>6138.5304445011998</v>
      </c>
      <c r="CD211" s="332">
        <f t="shared" si="202"/>
        <v>7697.5132325352006</v>
      </c>
      <c r="CE211" s="332">
        <f t="shared" si="202"/>
        <v>8833.8120219911998</v>
      </c>
      <c r="CF211" s="332">
        <f t="shared" si="202"/>
        <v>7755.9302820874</v>
      </c>
      <c r="CG211" s="332">
        <f t="shared" ref="CG211:CH211" si="203">+CG213+CG218</f>
        <v>8070.6604925987995</v>
      </c>
      <c r="CH211" s="332">
        <f t="shared" si="203"/>
        <v>7440.9820989026002</v>
      </c>
      <c r="CI211" s="332">
        <f t="shared" si="202"/>
        <v>6944.8230265124002</v>
      </c>
      <c r="CJ211" s="332">
        <f t="shared" si="202"/>
        <v>7259.7404354620003</v>
      </c>
      <c r="CK211" s="332">
        <f t="shared" si="202"/>
        <v>8073.8267754926001</v>
      </c>
      <c r="CL211" s="332">
        <f t="shared" si="202"/>
        <v>7182.9155399548008</v>
      </c>
      <c r="CM211" s="333">
        <f t="shared" ref="CM211:DD211" si="204">+CM213+CM218</f>
        <v>10684.7354228028</v>
      </c>
      <c r="CN211" s="444">
        <f>SUM(CB211:CM211)</f>
        <v>93799.839311902004</v>
      </c>
      <c r="CO211" s="332">
        <f t="shared" si="204"/>
        <v>6986.3160900546</v>
      </c>
      <c r="CP211" s="332">
        <f t="shared" si="204"/>
        <v>6284.8711499102001</v>
      </c>
      <c r="CQ211" s="332">
        <f t="shared" si="204"/>
        <v>7359.0115466900006</v>
      </c>
      <c r="CR211" s="332">
        <f t="shared" si="204"/>
        <v>7662.2827787677998</v>
      </c>
      <c r="CS211" s="332">
        <f t="shared" si="204"/>
        <v>7472.1243663828</v>
      </c>
      <c r="CT211" s="332">
        <f t="shared" si="204"/>
        <v>7479.0635628206001</v>
      </c>
      <c r="CU211" s="332">
        <f t="shared" si="204"/>
        <v>6736.8815804114001</v>
      </c>
      <c r="CV211" s="332">
        <f t="shared" si="204"/>
        <v>7236.0082641319996</v>
      </c>
      <c r="CW211" s="332">
        <f t="shared" si="204"/>
        <v>6885.5180575761997</v>
      </c>
      <c r="CX211" s="332">
        <f t="shared" si="204"/>
        <v>6719.719280716</v>
      </c>
      <c r="CY211" s="332">
        <f t="shared" si="204"/>
        <v>6907.1747503614015</v>
      </c>
      <c r="CZ211" s="332">
        <f t="shared" si="204"/>
        <v>8592.7434320960001</v>
      </c>
      <c r="DA211" s="444">
        <f t="shared" ref="DA211:DA230" si="205">SUM(CO211:CZ211)</f>
        <v>86321.714859918997</v>
      </c>
      <c r="DB211" s="331">
        <f t="shared" si="204"/>
        <v>6238.0576723486001</v>
      </c>
      <c r="DC211" s="332">
        <f t="shared" si="204"/>
        <v>5311.1436857200006</v>
      </c>
      <c r="DD211" s="332">
        <f t="shared" si="204"/>
        <v>7367.3982938946001</v>
      </c>
      <c r="DE211" s="331">
        <f>SUM($CB211:$CD211)</f>
        <v>21552.413216097404</v>
      </c>
      <c r="DF211" s="388">
        <f>SUM($CO211:$CQ211)</f>
        <v>20630.198786654801</v>
      </c>
      <c r="DG211" s="389">
        <f>SUM($DB211:$DD211)</f>
        <v>18916.599651963199</v>
      </c>
      <c r="DH211" s="543">
        <f t="shared" ref="DH211:DH216" si="206">((DG211/DF211)-1)*100</f>
        <v>-8.3062657437895879</v>
      </c>
      <c r="DI211" s="231"/>
      <c r="DJ211" s="231"/>
      <c r="DK211" s="231"/>
      <c r="DL211" s="231"/>
      <c r="DM211" s="231"/>
      <c r="DN211" s="231"/>
      <c r="DO211" s="231"/>
      <c r="DP211" s="231"/>
      <c r="DQ211" s="231"/>
      <c r="DR211" s="231"/>
      <c r="DS211" s="231"/>
      <c r="DT211" s="231"/>
      <c r="DU211" s="231"/>
      <c r="DV211" s="231"/>
      <c r="DW211" s="231"/>
      <c r="DX211" s="231"/>
      <c r="DY211" s="231"/>
      <c r="DZ211" s="231"/>
      <c r="EA211" s="231"/>
      <c r="EB211" s="231"/>
      <c r="EC211" s="231"/>
      <c r="ED211" s="231"/>
      <c r="EE211" s="231"/>
    </row>
    <row r="212" spans="1:135" ht="20.100000000000001" customHeight="1" x14ac:dyDescent="0.25">
      <c r="A212" s="536"/>
      <c r="B212" s="28" t="s">
        <v>60</v>
      </c>
      <c r="C212" s="408"/>
      <c r="D212" s="307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09"/>
      <c r="P212" s="420"/>
      <c r="Q212" s="310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311"/>
      <c r="AC212" s="9"/>
      <c r="AD212" s="312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311"/>
      <c r="AP212" s="313">
        <v>40909</v>
      </c>
      <c r="AQ212" s="314">
        <v>40940</v>
      </c>
      <c r="AR212" s="313">
        <v>40969</v>
      </c>
      <c r="AS212" s="314">
        <v>41000</v>
      </c>
      <c r="AT212" s="313">
        <v>41030</v>
      </c>
      <c r="AU212" s="314">
        <v>41061</v>
      </c>
      <c r="AV212" s="313">
        <v>41091</v>
      </c>
      <c r="AW212" s="314">
        <v>41122</v>
      </c>
      <c r="AX212" s="314">
        <v>41153</v>
      </c>
      <c r="AY212" s="314">
        <v>41183</v>
      </c>
      <c r="AZ212" s="314">
        <v>41214</v>
      </c>
      <c r="BA212" s="314">
        <v>41244</v>
      </c>
      <c r="BB212" s="315">
        <v>41275</v>
      </c>
      <c r="BC212" s="314">
        <v>41306</v>
      </c>
      <c r="BD212" s="314">
        <v>41334</v>
      </c>
      <c r="BE212" s="314">
        <v>41365</v>
      </c>
      <c r="BF212" s="314">
        <v>41395</v>
      </c>
      <c r="BG212" s="314">
        <v>41426</v>
      </c>
      <c r="BH212" s="314">
        <v>41456</v>
      </c>
      <c r="BI212" s="314">
        <v>41487</v>
      </c>
      <c r="BJ212" s="314">
        <v>41518</v>
      </c>
      <c r="BK212" s="314">
        <v>41548</v>
      </c>
      <c r="BL212" s="314">
        <v>41579</v>
      </c>
      <c r="BM212" s="423">
        <v>41609</v>
      </c>
      <c r="BN212" s="445"/>
      <c r="BO212" s="315">
        <v>41640</v>
      </c>
      <c r="BP212" s="314">
        <v>41671</v>
      </c>
      <c r="BQ212" s="314">
        <v>41699</v>
      </c>
      <c r="BR212" s="314">
        <v>41730</v>
      </c>
      <c r="BS212" s="314">
        <v>41760</v>
      </c>
      <c r="BT212" s="314">
        <v>41791</v>
      </c>
      <c r="BU212" s="314">
        <v>41821</v>
      </c>
      <c r="BV212" s="314">
        <v>41852</v>
      </c>
      <c r="BW212" s="313"/>
      <c r="BX212" s="313"/>
      <c r="BY212" s="313"/>
      <c r="BZ212" s="431"/>
      <c r="CA212" s="561"/>
      <c r="CB212" s="424"/>
      <c r="CC212" s="313"/>
      <c r="CD212" s="313"/>
      <c r="CE212" s="313"/>
      <c r="CF212" s="313"/>
      <c r="CG212" s="313"/>
      <c r="CH212" s="313"/>
      <c r="CI212" s="313"/>
      <c r="CJ212" s="313"/>
      <c r="CK212" s="313"/>
      <c r="CL212" s="313"/>
      <c r="CM212" s="431"/>
      <c r="CN212" s="561"/>
      <c r="CO212" s="313"/>
      <c r="CP212" s="313"/>
      <c r="CQ212" s="313"/>
      <c r="CR212" s="313"/>
      <c r="CS212" s="313"/>
      <c r="CT212" s="313"/>
      <c r="CU212" s="313"/>
      <c r="CV212" s="313"/>
      <c r="CW212" s="313"/>
      <c r="CX212" s="313"/>
      <c r="CY212" s="313"/>
      <c r="CZ212" s="313"/>
      <c r="DA212" s="561">
        <f t="shared" si="205"/>
        <v>0</v>
      </c>
      <c r="DB212" s="424"/>
      <c r="DC212" s="313"/>
      <c r="DD212" s="313"/>
      <c r="DE212" s="602"/>
      <c r="DF212" s="497"/>
      <c r="DG212" s="499"/>
      <c r="DH212" s="358"/>
      <c r="DN212" s="231"/>
      <c r="DO212" s="231"/>
      <c r="DP212" s="231"/>
      <c r="DQ212" s="231"/>
      <c r="DR212" s="231"/>
      <c r="DS212" s="231"/>
      <c r="DT212" s="231"/>
      <c r="DU212" s="231"/>
      <c r="DV212" s="231"/>
      <c r="DW212" s="231"/>
      <c r="DX212" s="231"/>
      <c r="DY212" s="231"/>
      <c r="DZ212" s="231"/>
      <c r="EA212" s="231"/>
      <c r="EB212" s="231"/>
      <c r="EC212" s="231"/>
      <c r="ED212" s="231"/>
      <c r="EE212" s="231"/>
    </row>
    <row r="213" spans="1:135" s="38" customFormat="1" ht="20.100000000000001" customHeight="1" thickBot="1" x14ac:dyDescent="0.3">
      <c r="A213" s="536"/>
      <c r="B213" s="643" t="s">
        <v>49</v>
      </c>
      <c r="C213" s="660"/>
      <c r="D213" s="101">
        <f t="shared" ref="D213:BP213" si="207">SUM(D214:D216)</f>
        <v>3844.3602825300004</v>
      </c>
      <c r="E213" s="24">
        <f t="shared" si="207"/>
        <v>3486.19452697</v>
      </c>
      <c r="F213" s="24">
        <f t="shared" si="207"/>
        <v>3910.2526416600003</v>
      </c>
      <c r="G213" s="24">
        <f t="shared" si="207"/>
        <v>3983.71065172</v>
      </c>
      <c r="H213" s="24">
        <f t="shared" si="207"/>
        <v>3640.9952158400001</v>
      </c>
      <c r="I213" s="24">
        <f t="shared" si="207"/>
        <v>3858.9726897</v>
      </c>
      <c r="J213" s="24">
        <f t="shared" si="207"/>
        <v>4108.8802667</v>
      </c>
      <c r="K213" s="24">
        <f t="shared" si="207"/>
        <v>3888.5557145700004</v>
      </c>
      <c r="L213" s="24">
        <f t="shared" si="207"/>
        <v>4425.3230260199998</v>
      </c>
      <c r="M213" s="24">
        <f t="shared" si="207"/>
        <v>4668.7771934399998</v>
      </c>
      <c r="N213" s="24">
        <f t="shared" si="207"/>
        <v>4392.0750246000007</v>
      </c>
      <c r="O213" s="102">
        <f t="shared" si="207"/>
        <v>5305.3788000499999</v>
      </c>
      <c r="P213" s="24">
        <f t="shared" si="207"/>
        <v>49513.476033799998</v>
      </c>
      <c r="Q213" s="101">
        <f t="shared" si="207"/>
        <v>3942.6046813400003</v>
      </c>
      <c r="R213" s="24">
        <f t="shared" si="207"/>
        <v>3724.3562629400003</v>
      </c>
      <c r="S213" s="24">
        <f t="shared" si="207"/>
        <v>4764.4867709700002</v>
      </c>
      <c r="T213" s="24">
        <f t="shared" si="207"/>
        <v>4338.1262761899998</v>
      </c>
      <c r="U213" s="24">
        <f t="shared" si="207"/>
        <v>4189.3359614000001</v>
      </c>
      <c r="V213" s="24">
        <f t="shared" si="207"/>
        <v>4137.31866137</v>
      </c>
      <c r="W213" s="24">
        <f t="shared" si="207"/>
        <v>4122.8429933899997</v>
      </c>
      <c r="X213" s="24">
        <f t="shared" si="207"/>
        <v>4481.8160501399998</v>
      </c>
      <c r="Y213" s="24">
        <f t="shared" si="207"/>
        <v>4692.7963618800004</v>
      </c>
      <c r="Z213" s="24">
        <f t="shared" si="207"/>
        <v>4588.5951585700004</v>
      </c>
      <c r="AA213" s="24">
        <f t="shared" si="207"/>
        <v>4727.3836349100002</v>
      </c>
      <c r="AB213" s="102">
        <f t="shared" si="207"/>
        <v>6270.3457984200004</v>
      </c>
      <c r="AC213" s="24">
        <f t="shared" si="207"/>
        <v>53980.008611520003</v>
      </c>
      <c r="AD213" s="101">
        <f t="shared" si="207"/>
        <v>4626.3805682700004</v>
      </c>
      <c r="AE213" s="24">
        <f t="shared" si="207"/>
        <v>4983.7037740999995</v>
      </c>
      <c r="AF213" s="24">
        <f t="shared" si="207"/>
        <v>5522.7572527600005</v>
      </c>
      <c r="AG213" s="24">
        <f t="shared" si="207"/>
        <v>5230.7055551499998</v>
      </c>
      <c r="AH213" s="24">
        <f t="shared" si="207"/>
        <v>5711.8677845499997</v>
      </c>
      <c r="AI213" s="24">
        <f t="shared" si="207"/>
        <v>5356.4636704500008</v>
      </c>
      <c r="AJ213" s="24">
        <f t="shared" si="207"/>
        <v>6452.479788900001</v>
      </c>
      <c r="AK213" s="24">
        <f t="shared" si="207"/>
        <v>5708.3379421600002</v>
      </c>
      <c r="AL213" s="24">
        <f t="shared" si="207"/>
        <v>5699.0585548199997</v>
      </c>
      <c r="AM213" s="24">
        <f t="shared" si="207"/>
        <v>5399.1159766400006</v>
      </c>
      <c r="AN213" s="24">
        <f t="shared" si="207"/>
        <v>5152.4091880799997</v>
      </c>
      <c r="AO213" s="102">
        <f t="shared" si="207"/>
        <v>6852.2382316900002</v>
      </c>
      <c r="AP213" s="24">
        <f t="shared" si="207"/>
        <v>5671.8979370999996</v>
      </c>
      <c r="AQ213" s="24">
        <f t="shared" si="207"/>
        <v>4643.1292438399996</v>
      </c>
      <c r="AR213" s="24">
        <f t="shared" si="207"/>
        <v>5619.9325921499994</v>
      </c>
      <c r="AS213" s="24">
        <f t="shared" si="207"/>
        <v>5698.6080665199997</v>
      </c>
      <c r="AT213" s="24">
        <f t="shared" si="207"/>
        <v>6036.9372201999995</v>
      </c>
      <c r="AU213" s="24">
        <f t="shared" si="207"/>
        <v>5057.6399056400005</v>
      </c>
      <c r="AV213" s="24">
        <f t="shared" si="207"/>
        <v>6532.6236455400003</v>
      </c>
      <c r="AW213" s="24">
        <f t="shared" si="207"/>
        <v>6413.2653283100008</v>
      </c>
      <c r="AX213" s="24">
        <f t="shared" si="207"/>
        <v>5477.2064674499998</v>
      </c>
      <c r="AY213" s="24">
        <f t="shared" si="207"/>
        <v>6714.30961045</v>
      </c>
      <c r="AZ213" s="24">
        <f t="shared" si="207"/>
        <v>6032.0932708099999</v>
      </c>
      <c r="BA213" s="24">
        <f t="shared" si="207"/>
        <v>7750.4135320500009</v>
      </c>
      <c r="BB213" s="101">
        <f t="shared" si="207"/>
        <v>6659.8447804699999</v>
      </c>
      <c r="BC213" s="24">
        <f t="shared" si="207"/>
        <v>4944.0422155000006</v>
      </c>
      <c r="BD213" s="24">
        <f t="shared" si="207"/>
        <v>5727.7919160499996</v>
      </c>
      <c r="BE213" s="24">
        <f t="shared" si="207"/>
        <v>6855.2450791999991</v>
      </c>
      <c r="BF213" s="24">
        <f t="shared" si="207"/>
        <v>6058.1990774099995</v>
      </c>
      <c r="BG213" s="24">
        <f t="shared" si="207"/>
        <v>5563.5050787600003</v>
      </c>
      <c r="BH213" s="24">
        <f t="shared" si="207"/>
        <v>6457.55279479</v>
      </c>
      <c r="BI213" s="24">
        <f t="shared" si="207"/>
        <v>5983.9548035999997</v>
      </c>
      <c r="BJ213" s="24">
        <f t="shared" si="207"/>
        <v>5979.5972749100001</v>
      </c>
      <c r="BK213" s="24">
        <f t="shared" si="207"/>
        <v>6787.6908709400004</v>
      </c>
      <c r="BL213" s="24">
        <f t="shared" si="207"/>
        <v>6177.7909012499995</v>
      </c>
      <c r="BM213" s="102">
        <f t="shared" si="207"/>
        <v>8408.4662955499989</v>
      </c>
      <c r="BN213" s="23">
        <f>SUM(BB213:BM213)</f>
        <v>75603.681088429992</v>
      </c>
      <c r="BO213" s="101">
        <f t="shared" si="207"/>
        <v>6766.6438369900006</v>
      </c>
      <c r="BP213" s="24">
        <f t="shared" si="207"/>
        <v>5615.2124845799999</v>
      </c>
      <c r="BQ213" s="24">
        <f t="shared" ref="BQ213:BY213" si="208">SUM(BQ214:BQ216)</f>
        <v>5812.0283637099992</v>
      </c>
      <c r="BR213" s="24">
        <f t="shared" si="208"/>
        <v>7069.44850976</v>
      </c>
      <c r="BS213" s="24">
        <f t="shared" si="208"/>
        <v>6467.8529922400003</v>
      </c>
      <c r="BT213" s="24">
        <f t="shared" si="208"/>
        <v>5808.4242154499998</v>
      </c>
      <c r="BU213" s="24">
        <f t="shared" si="208"/>
        <v>8298.9133952000011</v>
      </c>
      <c r="BV213" s="24">
        <f t="shared" si="208"/>
        <v>6650.3570894599998</v>
      </c>
      <c r="BW213" s="24">
        <f t="shared" si="208"/>
        <v>6761.8761395399997</v>
      </c>
      <c r="BX213" s="24">
        <f t="shared" si="208"/>
        <v>7529.3402428999998</v>
      </c>
      <c r="BY213" s="24">
        <f t="shared" si="208"/>
        <v>6313.1166184899994</v>
      </c>
      <c r="BZ213" s="102">
        <f t="shared" ref="BZ213:CL213" si="209">SUM(BZ214:BZ216)</f>
        <v>8853.4783261199991</v>
      </c>
      <c r="CA213" s="25">
        <f>SUM(BO213:BZ213)</f>
        <v>81946.692214440001</v>
      </c>
      <c r="CB213" s="101">
        <f t="shared" si="209"/>
        <v>6596.3446734300005</v>
      </c>
      <c r="CC213" s="24">
        <f t="shared" si="209"/>
        <v>5228.4228063299997</v>
      </c>
      <c r="CD213" s="24">
        <f t="shared" si="209"/>
        <v>6614.9200531500001</v>
      </c>
      <c r="CE213" s="24">
        <f t="shared" si="209"/>
        <v>7492.6957562599991</v>
      </c>
      <c r="CF213" s="24">
        <f t="shared" si="209"/>
        <v>6402.8919354399995</v>
      </c>
      <c r="CG213" s="24">
        <f t="shared" ref="CG213:CH213" si="210">SUM(CG214:CG216)</f>
        <v>6645.3449047599997</v>
      </c>
      <c r="CH213" s="24">
        <f t="shared" si="210"/>
        <v>6334.9233422200004</v>
      </c>
      <c r="CI213" s="24">
        <f t="shared" si="209"/>
        <v>5926.3813839499999</v>
      </c>
      <c r="CJ213" s="24">
        <f t="shared" si="209"/>
        <v>6234.2657743700001</v>
      </c>
      <c r="CK213" s="24">
        <f t="shared" si="209"/>
        <v>6819.5506255699993</v>
      </c>
      <c r="CL213" s="24">
        <f t="shared" si="209"/>
        <v>6144.8676103200005</v>
      </c>
      <c r="CM213" s="102">
        <f t="shared" ref="CM213:DD213" si="211">SUM(CM214:CM216)</f>
        <v>9281.2980494900003</v>
      </c>
      <c r="CN213" s="23">
        <f>SUM(CB213:CM213)</f>
        <v>79721.90691528999</v>
      </c>
      <c r="CO213" s="24">
        <f t="shared" si="211"/>
        <v>6062.9676833200001</v>
      </c>
      <c r="CP213" s="24">
        <f t="shared" si="211"/>
        <v>5509.9389737900001</v>
      </c>
      <c r="CQ213" s="24">
        <f t="shared" si="211"/>
        <v>6408.7930660800002</v>
      </c>
      <c r="CR213" s="24">
        <f t="shared" si="211"/>
        <v>6801.4414083900001</v>
      </c>
      <c r="CS213" s="24">
        <f t="shared" si="211"/>
        <v>6410.4396427000001</v>
      </c>
      <c r="CT213" s="24">
        <f t="shared" si="211"/>
        <v>6476.0578746900001</v>
      </c>
      <c r="CU213" s="24">
        <f t="shared" si="211"/>
        <v>5928.2949617100003</v>
      </c>
      <c r="CV213" s="24">
        <f t="shared" si="211"/>
        <v>6382.4153620399993</v>
      </c>
      <c r="CW213" s="24">
        <f t="shared" si="211"/>
        <v>6149.5885171</v>
      </c>
      <c r="CX213" s="24">
        <f t="shared" si="211"/>
        <v>5990.0971402799996</v>
      </c>
      <c r="CY213" s="24">
        <f t="shared" si="211"/>
        <v>6205.1945416400013</v>
      </c>
      <c r="CZ213" s="24">
        <f t="shared" si="211"/>
        <v>7743.5521639399994</v>
      </c>
      <c r="DA213" s="23">
        <f t="shared" si="205"/>
        <v>76068.781335680003</v>
      </c>
      <c r="DB213" s="101">
        <f t="shared" si="211"/>
        <v>5635.8658635299998</v>
      </c>
      <c r="DC213" s="24">
        <f t="shared" si="211"/>
        <v>4649.1060121500004</v>
      </c>
      <c r="DD213" s="24">
        <f t="shared" si="211"/>
        <v>6459.7538471799999</v>
      </c>
      <c r="DE213" s="101">
        <f>SUM($CB213:$CD213)</f>
        <v>18439.68753291</v>
      </c>
      <c r="DF213" s="500">
        <f>SUM($CO213:$CQ213)</f>
        <v>17981.699723190002</v>
      </c>
      <c r="DG213" s="503">
        <f>SUM($DB213:$DD213)</f>
        <v>16744.725722859999</v>
      </c>
      <c r="DH213" s="359">
        <f t="shared" si="206"/>
        <v>-6.8790716082014587</v>
      </c>
      <c r="DI213" s="231"/>
      <c r="DJ213" s="231"/>
      <c r="DK213" s="231"/>
      <c r="DL213" s="231"/>
      <c r="DM213" s="231"/>
      <c r="DN213" s="231"/>
      <c r="DO213" s="231"/>
      <c r="DP213" s="231"/>
      <c r="DQ213" s="231"/>
      <c r="DR213" s="231"/>
      <c r="DS213" s="231"/>
      <c r="DT213" s="231"/>
      <c r="DU213" s="231"/>
      <c r="DV213" s="231"/>
      <c r="DW213" s="231"/>
      <c r="DX213" s="231"/>
      <c r="DY213" s="231"/>
      <c r="DZ213" s="231"/>
      <c r="EA213" s="231"/>
      <c r="EB213" s="231"/>
      <c r="EC213" s="231"/>
      <c r="ED213" s="231"/>
      <c r="EE213" s="231"/>
    </row>
    <row r="214" spans="1:135" ht="20.100000000000001" customHeight="1" x14ac:dyDescent="0.25">
      <c r="A214" s="536"/>
      <c r="B214" s="284" t="s">
        <v>36</v>
      </c>
      <c r="C214" s="410"/>
      <c r="D214" s="52">
        <v>2704.2727363600002</v>
      </c>
      <c r="E214" s="26">
        <v>2450.09060206</v>
      </c>
      <c r="F214" s="26">
        <v>2846.1494643400001</v>
      </c>
      <c r="G214" s="26">
        <v>2753.3242117899999</v>
      </c>
      <c r="H214" s="26">
        <v>2619.8976497899998</v>
      </c>
      <c r="I214" s="26">
        <v>2651.7422641100002</v>
      </c>
      <c r="J214" s="26">
        <v>2933.6485753100001</v>
      </c>
      <c r="K214" s="26">
        <v>2758.3608585900001</v>
      </c>
      <c r="L214" s="26">
        <v>3222.1161796599999</v>
      </c>
      <c r="M214" s="26">
        <v>3306.57579992</v>
      </c>
      <c r="N214" s="26">
        <v>3051.1638513400003</v>
      </c>
      <c r="O214" s="76">
        <v>3583.81115778</v>
      </c>
      <c r="P214" s="111">
        <v>34881.153351050001</v>
      </c>
      <c r="Q214" s="45">
        <v>2871.6216772100001</v>
      </c>
      <c r="R214" s="31">
        <v>2799.1190035900004</v>
      </c>
      <c r="S214" s="31">
        <v>3608.7582450500004</v>
      </c>
      <c r="T214" s="31">
        <v>3237.2076050999999</v>
      </c>
      <c r="U214" s="31">
        <v>3004.8384983600004</v>
      </c>
      <c r="V214" s="31">
        <v>3299.9479305899999</v>
      </c>
      <c r="W214" s="31">
        <v>3287.0122201999998</v>
      </c>
      <c r="X214" s="31">
        <v>3466.5254378300001</v>
      </c>
      <c r="Y214" s="31">
        <v>3658.5373609499998</v>
      </c>
      <c r="Z214" s="31">
        <v>3627.4430324800001</v>
      </c>
      <c r="AA214" s="31">
        <v>3643.7891665900001</v>
      </c>
      <c r="AB214" s="158">
        <v>4304.9127265200004</v>
      </c>
      <c r="AC214" s="111">
        <v>40809.712904470005</v>
      </c>
      <c r="AD214" s="52">
        <v>3596.9744800900003</v>
      </c>
      <c r="AE214" s="26">
        <v>3831.4284025399998</v>
      </c>
      <c r="AF214" s="26">
        <v>4252.4174538300003</v>
      </c>
      <c r="AG214" s="26">
        <v>4151.8009689099999</v>
      </c>
      <c r="AH214" s="26">
        <v>4456.8379858199996</v>
      </c>
      <c r="AI214" s="26">
        <v>4178.0590182800006</v>
      </c>
      <c r="AJ214" s="26">
        <v>4615.6950155100003</v>
      </c>
      <c r="AK214" s="26">
        <v>4281.90336639</v>
      </c>
      <c r="AL214" s="26">
        <v>4330.5834237999998</v>
      </c>
      <c r="AM214" s="26">
        <v>3975.33848089</v>
      </c>
      <c r="AN214" s="26">
        <v>3934.4837325999997</v>
      </c>
      <c r="AO214" s="76">
        <v>4748.2051259</v>
      </c>
      <c r="AP214" s="31">
        <v>4216.08052391</v>
      </c>
      <c r="AQ214" s="31">
        <v>3605.1508649899997</v>
      </c>
      <c r="AR214" s="31">
        <v>4265.6164113300001</v>
      </c>
      <c r="AS214" s="31">
        <v>4266.8703065099999</v>
      </c>
      <c r="AT214" s="31">
        <v>4617.2962608500002</v>
      </c>
      <c r="AU214" s="31">
        <v>3741.2234930300001</v>
      </c>
      <c r="AV214" s="31">
        <v>4644.4769675100006</v>
      </c>
      <c r="AW214" s="31">
        <v>4941.1675200500003</v>
      </c>
      <c r="AX214" s="31">
        <v>4085.8709032600004</v>
      </c>
      <c r="AY214" s="31">
        <v>4979.68749923</v>
      </c>
      <c r="AZ214" s="31">
        <v>4536.2860582200001</v>
      </c>
      <c r="BA214" s="31">
        <v>4977.7942688800003</v>
      </c>
      <c r="BB214" s="52">
        <v>4864.0070425699996</v>
      </c>
      <c r="BC214" s="26">
        <v>3801.5984368899999</v>
      </c>
      <c r="BD214" s="26">
        <v>4085.3701500000002</v>
      </c>
      <c r="BE214" s="26">
        <v>4984.2992660800001</v>
      </c>
      <c r="BF214" s="26">
        <v>4550.8012742600004</v>
      </c>
      <c r="BG214" s="26">
        <v>4136.8157342600007</v>
      </c>
      <c r="BH214" s="26">
        <v>4684.14370762</v>
      </c>
      <c r="BI214" s="26">
        <v>4374.2258053800006</v>
      </c>
      <c r="BJ214" s="26">
        <v>4350.3311496300003</v>
      </c>
      <c r="BK214" s="26">
        <v>4912.9388802700005</v>
      </c>
      <c r="BL214" s="26">
        <v>4348.9133432899998</v>
      </c>
      <c r="BM214" s="76">
        <v>5314.0579453999999</v>
      </c>
      <c r="BN214" s="443">
        <f>SUM(BB214:BM214)</f>
        <v>54407.502735650007</v>
      </c>
      <c r="BO214" s="52">
        <v>4754.6722100200004</v>
      </c>
      <c r="BP214" s="26">
        <v>4165.0945804399998</v>
      </c>
      <c r="BQ214" s="26">
        <v>4520.1385625299999</v>
      </c>
      <c r="BR214" s="26">
        <v>5320.7420679099996</v>
      </c>
      <c r="BS214" s="26">
        <v>4983.9661588999998</v>
      </c>
      <c r="BT214" s="26">
        <v>4375.31129134</v>
      </c>
      <c r="BU214" s="26">
        <v>6620.7194856800006</v>
      </c>
      <c r="BV214" s="26">
        <v>4352.5931923400003</v>
      </c>
      <c r="BW214" s="98">
        <v>4974.5366557799998</v>
      </c>
      <c r="BX214" s="98">
        <v>5403.5522455800001</v>
      </c>
      <c r="BY214" s="98">
        <v>4486.7816060499999</v>
      </c>
      <c r="BZ214" s="241">
        <v>5757.2243553199996</v>
      </c>
      <c r="CA214" s="562">
        <f>SUM(BO214:BZ214)</f>
        <v>59715.332411889998</v>
      </c>
      <c r="CB214" s="137">
        <v>4777.3009260500003</v>
      </c>
      <c r="CC214" s="98">
        <v>4013.3280486599997</v>
      </c>
      <c r="CD214" s="98">
        <v>4833.6678401199997</v>
      </c>
      <c r="CE214" s="98">
        <v>5460.6109716899991</v>
      </c>
      <c r="CF214" s="98">
        <v>4749.2318952899996</v>
      </c>
      <c r="CG214" s="98">
        <v>4984.0589481699999</v>
      </c>
      <c r="CH214" s="98">
        <v>4696.4306120399997</v>
      </c>
      <c r="CI214" s="98">
        <v>4422.4202699899997</v>
      </c>
      <c r="CJ214" s="98">
        <v>4552.2345322900001</v>
      </c>
      <c r="CK214" s="98">
        <v>4953.2394885799995</v>
      </c>
      <c r="CL214" s="98">
        <v>4675.7538101700002</v>
      </c>
      <c r="CM214" s="241">
        <v>5967.2397903599995</v>
      </c>
      <c r="CN214" s="433">
        <f>SUM(CB214:CM214)</f>
        <v>58085.517133409994</v>
      </c>
      <c r="CO214" s="98">
        <v>4551.7889395000002</v>
      </c>
      <c r="CP214" s="98">
        <v>4313.7278796999999</v>
      </c>
      <c r="CQ214" s="98">
        <v>4617.67836334</v>
      </c>
      <c r="CR214" s="98">
        <v>5308.22632608</v>
      </c>
      <c r="CS214" s="98">
        <v>4907.8350017399998</v>
      </c>
      <c r="CT214" s="98">
        <v>4874.0957504500002</v>
      </c>
      <c r="CU214" s="98">
        <v>4333.1714648999996</v>
      </c>
      <c r="CV214" s="98">
        <v>4791.9407597299996</v>
      </c>
      <c r="CW214" s="98">
        <v>4501.9810317000001</v>
      </c>
      <c r="CX214" s="98">
        <v>4303.4503618299996</v>
      </c>
      <c r="CY214" s="98">
        <v>4649.2344303100008</v>
      </c>
      <c r="CZ214" s="98">
        <v>5231.6173061499994</v>
      </c>
      <c r="DA214" s="433">
        <f t="shared" si="205"/>
        <v>56384.747615430009</v>
      </c>
      <c r="DB214" s="137">
        <v>4323.6907485900001</v>
      </c>
      <c r="DC214" s="98">
        <v>3479.2419021300002</v>
      </c>
      <c r="DD214" s="98">
        <v>4839.6267403599995</v>
      </c>
      <c r="DE214" s="548">
        <f>SUM($CB214:$CD214)</f>
        <v>13624.296814829999</v>
      </c>
      <c r="DF214" s="497">
        <f>SUM($CO214:$CQ214)</f>
        <v>13483.195182539999</v>
      </c>
      <c r="DG214" s="499">
        <f>SUM($DB214:$DD214)</f>
        <v>12642.55939108</v>
      </c>
      <c r="DH214" s="360">
        <f t="shared" si="206"/>
        <v>-6.2346927421815916</v>
      </c>
      <c r="DN214" s="231"/>
      <c r="DO214" s="231"/>
      <c r="DP214" s="231"/>
      <c r="DQ214" s="231"/>
      <c r="DR214" s="231"/>
      <c r="DS214" s="231"/>
      <c r="DT214" s="231"/>
      <c r="DU214" s="231"/>
      <c r="DV214" s="231"/>
      <c r="DW214" s="231"/>
      <c r="DX214" s="231"/>
      <c r="DY214" s="231"/>
      <c r="DZ214" s="231"/>
      <c r="EA214" s="231"/>
      <c r="EB214" s="231"/>
      <c r="EC214" s="231"/>
      <c r="ED214" s="231"/>
      <c r="EE214" s="231"/>
    </row>
    <row r="215" spans="1:135" ht="20.100000000000001" customHeight="1" x14ac:dyDescent="0.25">
      <c r="A215" s="536"/>
      <c r="B215" s="59" t="s">
        <v>37</v>
      </c>
      <c r="C215" s="13"/>
      <c r="D215" s="52">
        <v>743.34899952000001</v>
      </c>
      <c r="E215" s="26">
        <v>551.86034308000001</v>
      </c>
      <c r="F215" s="26">
        <v>620.49535205999996</v>
      </c>
      <c r="G215" s="26">
        <v>641.17728482000007</v>
      </c>
      <c r="H215" s="26">
        <v>590.86667695000006</v>
      </c>
      <c r="I215" s="26">
        <v>629.56897638999999</v>
      </c>
      <c r="J215" s="26">
        <v>682.99584594000009</v>
      </c>
      <c r="K215" s="26">
        <v>600.95522884000002</v>
      </c>
      <c r="L215" s="26">
        <v>657.70655549000003</v>
      </c>
      <c r="M215" s="26">
        <v>823.34001250999995</v>
      </c>
      <c r="N215" s="26">
        <v>869.47097371000007</v>
      </c>
      <c r="O215" s="76">
        <v>1182.80208305</v>
      </c>
      <c r="P215" s="80">
        <v>8594.5883323599992</v>
      </c>
      <c r="Q215" s="52">
        <v>722.36401263000005</v>
      </c>
      <c r="R215" s="26">
        <v>497.35122699999999</v>
      </c>
      <c r="S215" s="26">
        <v>739.22564266999996</v>
      </c>
      <c r="T215" s="26">
        <v>670.0609188200001</v>
      </c>
      <c r="U215" s="26">
        <v>724.47100389000002</v>
      </c>
      <c r="V215" s="26">
        <v>436.76943949999998</v>
      </c>
      <c r="W215" s="26">
        <v>510.45960599</v>
      </c>
      <c r="X215" s="26">
        <v>661.41017644999999</v>
      </c>
      <c r="Y215" s="26">
        <v>591.73238212000001</v>
      </c>
      <c r="Z215" s="26">
        <v>636.64765629999999</v>
      </c>
      <c r="AA215" s="26">
        <v>742.34120826999992</v>
      </c>
      <c r="AB215" s="159">
        <v>1372.4986506600001</v>
      </c>
      <c r="AC215" s="80">
        <v>8305.3319242999987</v>
      </c>
      <c r="AD215" s="52">
        <v>723.07389824999996</v>
      </c>
      <c r="AE215" s="26">
        <v>657.8731679199999</v>
      </c>
      <c r="AF215" s="26">
        <v>696.42069871000001</v>
      </c>
      <c r="AG215" s="26">
        <v>644.66106754999998</v>
      </c>
      <c r="AH215" s="26">
        <v>699.69991877999996</v>
      </c>
      <c r="AI215" s="26">
        <v>689.26763538</v>
      </c>
      <c r="AJ215" s="26">
        <v>894.86092960000008</v>
      </c>
      <c r="AK215" s="26">
        <v>894.30809276000002</v>
      </c>
      <c r="AL215" s="26">
        <v>905.54445955999995</v>
      </c>
      <c r="AM215" s="26">
        <v>903.95431660999998</v>
      </c>
      <c r="AN215" s="26">
        <v>815.76523927999995</v>
      </c>
      <c r="AO215" s="76">
        <v>1598.8593762</v>
      </c>
      <c r="AP215" s="26">
        <v>912.59292260000007</v>
      </c>
      <c r="AQ215" s="26">
        <v>649.56583044000001</v>
      </c>
      <c r="AR215" s="26">
        <v>808.40303540000002</v>
      </c>
      <c r="AS215" s="26">
        <v>660.72257542</v>
      </c>
      <c r="AT215" s="26">
        <v>938.12368749999996</v>
      </c>
      <c r="AU215" s="26">
        <v>810.71077676000004</v>
      </c>
      <c r="AV215" s="26">
        <v>948.68603117999999</v>
      </c>
      <c r="AW215" s="26">
        <v>983.65331665999997</v>
      </c>
      <c r="AX215" s="26">
        <v>869.86681675</v>
      </c>
      <c r="AY215" s="26">
        <v>1084.5676165899999</v>
      </c>
      <c r="AZ215" s="26">
        <v>1047.4959149700001</v>
      </c>
      <c r="BA215" s="26">
        <v>2097.2363532700001</v>
      </c>
      <c r="BB215" s="52">
        <v>1245.0658316400002</v>
      </c>
      <c r="BC215" s="26">
        <v>729.56234826000002</v>
      </c>
      <c r="BD215" s="26">
        <v>942.08171433000007</v>
      </c>
      <c r="BE215" s="26">
        <v>1225.1938000599998</v>
      </c>
      <c r="BF215" s="26">
        <v>994.66714953999997</v>
      </c>
      <c r="BG215" s="26">
        <v>924.41446121000001</v>
      </c>
      <c r="BH215" s="26">
        <v>1127.25603815</v>
      </c>
      <c r="BI215" s="26">
        <v>1052.71837043</v>
      </c>
      <c r="BJ215" s="26">
        <v>1048.8910974099999</v>
      </c>
      <c r="BK215" s="26">
        <v>1219.5989604000001</v>
      </c>
      <c r="BL215" s="26">
        <v>1175.2773338</v>
      </c>
      <c r="BM215" s="76">
        <v>2436.21250663</v>
      </c>
      <c r="BN215" s="443">
        <f>SUM(BB215:BM215)</f>
        <v>14120.93961186</v>
      </c>
      <c r="BO215" s="52">
        <v>1549.1230235399998</v>
      </c>
      <c r="BP215" s="26">
        <v>995.90339767</v>
      </c>
      <c r="BQ215" s="26">
        <v>832.69680930999994</v>
      </c>
      <c r="BR215" s="26">
        <v>1103.16771943</v>
      </c>
      <c r="BS215" s="26">
        <v>983.54292969000005</v>
      </c>
      <c r="BT215" s="26">
        <v>920.62933267999995</v>
      </c>
      <c r="BU215" s="26">
        <v>1256.24933106</v>
      </c>
      <c r="BV215" s="26">
        <v>1148.88194856</v>
      </c>
      <c r="BW215" s="98">
        <v>1207.00140784</v>
      </c>
      <c r="BX215" s="98">
        <v>1488.12670368</v>
      </c>
      <c r="BY215" s="98">
        <v>1318.18928729</v>
      </c>
      <c r="BZ215" s="241">
        <v>2468.8930167399999</v>
      </c>
      <c r="CA215" s="433">
        <f t="shared" ref="CA215:CA216" si="212">SUM(BO215:BZ215)</f>
        <v>15272.404907490001</v>
      </c>
      <c r="CB215" s="137">
        <v>1184.9927853900001</v>
      </c>
      <c r="CC215" s="98">
        <v>796.86278252</v>
      </c>
      <c r="CD215" s="98">
        <v>1273.2687363099999</v>
      </c>
      <c r="CE215" s="98">
        <v>1362.7696635299999</v>
      </c>
      <c r="CF215" s="98">
        <v>1063.31140615</v>
      </c>
      <c r="CG215" s="98">
        <v>961.89268373000004</v>
      </c>
      <c r="CH215" s="98">
        <v>957.61743136000007</v>
      </c>
      <c r="CI215" s="98">
        <v>875.80243636</v>
      </c>
      <c r="CJ215" s="98">
        <v>1053.7487433700001</v>
      </c>
      <c r="CK215" s="98">
        <v>1209.58761392</v>
      </c>
      <c r="CL215" s="98">
        <v>919.28658833000009</v>
      </c>
      <c r="CM215" s="241">
        <v>2489.1770913099999</v>
      </c>
      <c r="CN215" s="433">
        <f t="shared" ref="CN215:CN216" si="213">SUM(CB215:CM215)</f>
        <v>14148.317962280002</v>
      </c>
      <c r="CO215" s="98">
        <v>836.88344305999999</v>
      </c>
      <c r="CP215" s="98">
        <v>685.99362267999993</v>
      </c>
      <c r="CQ215" s="98">
        <v>1073.7041565700001</v>
      </c>
      <c r="CR215" s="98">
        <v>951.41904602</v>
      </c>
      <c r="CS215" s="98">
        <v>850.07370436999997</v>
      </c>
      <c r="CT215" s="98">
        <v>958.18355265000002</v>
      </c>
      <c r="CU215" s="98">
        <v>959.76068062000002</v>
      </c>
      <c r="CV215" s="98">
        <v>961.35078800999997</v>
      </c>
      <c r="CW215" s="98">
        <v>1013.01906436</v>
      </c>
      <c r="CX215" s="98">
        <v>1048.3196423700001</v>
      </c>
      <c r="CY215" s="98">
        <v>1002.66733363</v>
      </c>
      <c r="CZ215" s="98">
        <v>1827.2195566400001</v>
      </c>
      <c r="DA215" s="433">
        <f t="shared" si="205"/>
        <v>12168.594590980003</v>
      </c>
      <c r="DB215" s="137">
        <v>769.76160619000007</v>
      </c>
      <c r="DC215" s="98">
        <v>723.98109299999999</v>
      </c>
      <c r="DD215" s="98">
        <v>1061.65789756</v>
      </c>
      <c r="DE215" s="549">
        <f>SUM($CB215:$CD215)</f>
        <v>3255.1243042199999</v>
      </c>
      <c r="DF215" s="485">
        <f>SUM($CO215:$CQ215)</f>
        <v>2596.5812223100002</v>
      </c>
      <c r="DG215" s="474">
        <f>SUM($DB215:$DD215)</f>
        <v>2555.4005967500002</v>
      </c>
      <c r="DH215" s="357">
        <f t="shared" si="206"/>
        <v>-1.5859556098678285</v>
      </c>
      <c r="DN215" s="231"/>
      <c r="DO215" s="231"/>
      <c r="DP215" s="231"/>
      <c r="DQ215" s="231"/>
      <c r="DR215" s="231"/>
      <c r="DS215" s="231"/>
      <c r="DT215" s="231"/>
      <c r="DU215" s="231"/>
      <c r="DV215" s="231"/>
      <c r="DW215" s="231"/>
      <c r="DX215" s="231"/>
      <c r="DY215" s="231"/>
      <c r="DZ215" s="231"/>
      <c r="EA215" s="231"/>
      <c r="EB215" s="231"/>
      <c r="EC215" s="231"/>
      <c r="ED215" s="231"/>
      <c r="EE215" s="231"/>
    </row>
    <row r="216" spans="1:135" ht="20.100000000000001" customHeight="1" thickBot="1" x14ac:dyDescent="0.3">
      <c r="A216" s="536"/>
      <c r="B216" s="59" t="s">
        <v>38</v>
      </c>
      <c r="C216" s="13"/>
      <c r="D216" s="52">
        <v>396.73854664999999</v>
      </c>
      <c r="E216" s="26">
        <v>484.24358182999998</v>
      </c>
      <c r="F216" s="26">
        <v>443.60782525999997</v>
      </c>
      <c r="G216" s="26">
        <v>589.20915510999998</v>
      </c>
      <c r="H216" s="26">
        <v>430.23088910000001</v>
      </c>
      <c r="I216" s="26">
        <v>577.66144919999999</v>
      </c>
      <c r="J216" s="26">
        <v>492.23584545</v>
      </c>
      <c r="K216" s="26">
        <v>529.23962714000004</v>
      </c>
      <c r="L216" s="26">
        <v>545.50029086999996</v>
      </c>
      <c r="M216" s="26">
        <v>538.86138100999995</v>
      </c>
      <c r="N216" s="26">
        <v>471.44019954999999</v>
      </c>
      <c r="O216" s="76">
        <v>538.76555922</v>
      </c>
      <c r="P216" s="80">
        <v>6037.7343503899992</v>
      </c>
      <c r="Q216" s="46">
        <v>348.61899149999999</v>
      </c>
      <c r="R216" s="32">
        <v>427.88603235000005</v>
      </c>
      <c r="S216" s="32">
        <v>416.50288325000002</v>
      </c>
      <c r="T216" s="32">
        <v>430.85775226999999</v>
      </c>
      <c r="U216" s="32">
        <v>460.02645914999999</v>
      </c>
      <c r="V216" s="32">
        <v>400.60129128</v>
      </c>
      <c r="W216" s="32">
        <v>325.3711672</v>
      </c>
      <c r="X216" s="32">
        <v>353.88043586000003</v>
      </c>
      <c r="Y216" s="32">
        <v>442.52661881</v>
      </c>
      <c r="Z216" s="32">
        <v>324.50446979000003</v>
      </c>
      <c r="AA216" s="32">
        <v>341.25326004999999</v>
      </c>
      <c r="AB216" s="64">
        <v>592.93442124000001</v>
      </c>
      <c r="AC216" s="24">
        <v>4864.9637827500001</v>
      </c>
      <c r="AD216" s="52">
        <v>306.33218993000003</v>
      </c>
      <c r="AE216" s="26">
        <v>494.40220363999998</v>
      </c>
      <c r="AF216" s="26">
        <v>573.91910022000002</v>
      </c>
      <c r="AG216" s="26">
        <v>434.24351868999997</v>
      </c>
      <c r="AH216" s="26">
        <v>555.32987995000008</v>
      </c>
      <c r="AI216" s="26">
        <v>489.13701679000002</v>
      </c>
      <c r="AJ216" s="26">
        <v>941.92384378999998</v>
      </c>
      <c r="AK216" s="26">
        <v>532.12648301000002</v>
      </c>
      <c r="AL216" s="26">
        <v>462.93067145999999</v>
      </c>
      <c r="AM216" s="26">
        <v>519.82317913999998</v>
      </c>
      <c r="AN216" s="26">
        <v>402.16021619999998</v>
      </c>
      <c r="AO216" s="76">
        <v>505.17372958999999</v>
      </c>
      <c r="AP216" s="32">
        <v>543.22449059000007</v>
      </c>
      <c r="AQ216" s="32">
        <v>388.41254841</v>
      </c>
      <c r="AR216" s="32">
        <v>545.91314541999998</v>
      </c>
      <c r="AS216" s="32">
        <v>771.01518458999999</v>
      </c>
      <c r="AT216" s="32">
        <v>481.51727185000004</v>
      </c>
      <c r="AU216" s="32">
        <v>505.70563585000002</v>
      </c>
      <c r="AV216" s="32">
        <v>939.46064684999999</v>
      </c>
      <c r="AW216" s="32">
        <v>488.44449160000005</v>
      </c>
      <c r="AX216" s="32">
        <v>521.46874744000002</v>
      </c>
      <c r="AY216" s="32">
        <v>650.05449463000002</v>
      </c>
      <c r="AZ216" s="32">
        <v>448.31129762</v>
      </c>
      <c r="BA216" s="32">
        <v>675.38290989999996</v>
      </c>
      <c r="BB216" s="46">
        <v>550.77190626000004</v>
      </c>
      <c r="BC216" s="26">
        <v>412.88143035000002</v>
      </c>
      <c r="BD216" s="26">
        <v>700.34005172000002</v>
      </c>
      <c r="BE216" s="26">
        <v>645.75201305999997</v>
      </c>
      <c r="BF216" s="26">
        <v>512.73065360999999</v>
      </c>
      <c r="BG216" s="26">
        <v>502.27488329000005</v>
      </c>
      <c r="BH216" s="26">
        <v>646.15304902000003</v>
      </c>
      <c r="BI216" s="26">
        <v>557.01062778999994</v>
      </c>
      <c r="BJ216" s="26">
        <v>580.37502787000005</v>
      </c>
      <c r="BK216" s="26">
        <v>655.15303026999993</v>
      </c>
      <c r="BL216" s="26">
        <v>653.60022415999993</v>
      </c>
      <c r="BM216" s="76">
        <v>658.19584351999993</v>
      </c>
      <c r="BN216" s="443">
        <f>SUM(BB216:BM216)</f>
        <v>7075.2387409200001</v>
      </c>
      <c r="BO216" s="46">
        <v>462.84860343000003</v>
      </c>
      <c r="BP216" s="32">
        <v>454.21450647</v>
      </c>
      <c r="BQ216" s="32">
        <v>459.19299187000001</v>
      </c>
      <c r="BR216" s="32">
        <v>645.53872242</v>
      </c>
      <c r="BS216" s="32">
        <v>500.34390364999996</v>
      </c>
      <c r="BT216" s="32">
        <v>512.48359143000005</v>
      </c>
      <c r="BU216" s="32">
        <v>421.94457846</v>
      </c>
      <c r="BV216" s="32">
        <v>1148.88194856</v>
      </c>
      <c r="BW216" s="244">
        <v>580.33807591999994</v>
      </c>
      <c r="BX216" s="244">
        <v>637.66129363999994</v>
      </c>
      <c r="BY216" s="244">
        <v>508.14572514999998</v>
      </c>
      <c r="BZ216" s="245">
        <v>627.36095405999993</v>
      </c>
      <c r="CA216" s="397">
        <f t="shared" si="212"/>
        <v>6958.9548950599992</v>
      </c>
      <c r="CB216" s="243">
        <v>634.05096199000002</v>
      </c>
      <c r="CC216" s="244">
        <v>418.23197514999998</v>
      </c>
      <c r="CD216" s="244">
        <v>507.98347672000006</v>
      </c>
      <c r="CE216" s="244">
        <v>669.31512104000001</v>
      </c>
      <c r="CF216" s="244">
        <v>590.34863399999995</v>
      </c>
      <c r="CG216" s="244">
        <v>699.39327286000002</v>
      </c>
      <c r="CH216" s="244">
        <v>680.87529882000001</v>
      </c>
      <c r="CI216" s="244">
        <v>628.15867760000003</v>
      </c>
      <c r="CJ216" s="244">
        <v>628.28249871000003</v>
      </c>
      <c r="CK216" s="244">
        <v>656.72352307000006</v>
      </c>
      <c r="CL216" s="244">
        <v>549.82721182</v>
      </c>
      <c r="CM216" s="245">
        <v>824.88116782000009</v>
      </c>
      <c r="CN216" s="433">
        <f t="shared" si="213"/>
        <v>7488.0718196000007</v>
      </c>
      <c r="CO216" s="244">
        <v>674.29530076000003</v>
      </c>
      <c r="CP216" s="244">
        <v>510.21747141000003</v>
      </c>
      <c r="CQ216" s="244">
        <v>717.41054616999998</v>
      </c>
      <c r="CR216" s="244">
        <v>541.79603628999996</v>
      </c>
      <c r="CS216" s="244">
        <v>652.53093659000001</v>
      </c>
      <c r="CT216" s="244">
        <v>643.77857159000007</v>
      </c>
      <c r="CU216" s="244">
        <v>635.3628161900001</v>
      </c>
      <c r="CV216" s="244">
        <v>629.12381429999994</v>
      </c>
      <c r="CW216" s="244">
        <v>634.58842103999996</v>
      </c>
      <c r="CX216" s="244">
        <v>638.32713608000006</v>
      </c>
      <c r="CY216" s="244">
        <v>553.2927777000001</v>
      </c>
      <c r="CZ216" s="244">
        <v>684.71530114999996</v>
      </c>
      <c r="DA216" s="397">
        <f t="shared" si="205"/>
        <v>7515.4391292700002</v>
      </c>
      <c r="DB216" s="243">
        <v>542.41350875000001</v>
      </c>
      <c r="DC216" s="244">
        <v>445.88301701999995</v>
      </c>
      <c r="DD216" s="244">
        <v>558.46920925999996</v>
      </c>
      <c r="DE216" s="101">
        <f>SUM($CB216:$CD216)</f>
        <v>1560.2664138600001</v>
      </c>
      <c r="DF216" s="500">
        <f>SUM($CO216:$CQ216)</f>
        <v>1901.9233183400002</v>
      </c>
      <c r="DG216" s="503">
        <f>SUM($DB216:$DD216)</f>
        <v>1546.7657350300001</v>
      </c>
      <c r="DH216" s="359">
        <f t="shared" si="206"/>
        <v>-18.673601605556932</v>
      </c>
      <c r="DJ216" s="266"/>
      <c r="DK216" s="268"/>
    </row>
    <row r="217" spans="1:135" ht="20.100000000000001" customHeight="1" x14ac:dyDescent="0.25">
      <c r="A217" s="536"/>
      <c r="B217" s="28" t="s">
        <v>61</v>
      </c>
      <c r="C217" s="19"/>
      <c r="D217" s="45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133"/>
      <c r="P217" s="111"/>
      <c r="Q217" s="45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158"/>
      <c r="AC217" s="111"/>
      <c r="AD217" s="45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133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45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133"/>
      <c r="BN217" s="446"/>
      <c r="BO217" s="45"/>
      <c r="BP217" s="31"/>
      <c r="BQ217" s="31"/>
      <c r="BR217" s="31"/>
      <c r="BS217" s="31"/>
      <c r="BT217" s="31"/>
      <c r="BU217" s="31"/>
      <c r="BV217" s="31"/>
      <c r="BW217" s="34"/>
      <c r="BX217" s="34"/>
      <c r="BY217" s="34"/>
      <c r="BZ217" s="35"/>
      <c r="CA217" s="562"/>
      <c r="CB217" s="112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5"/>
      <c r="CN217" s="562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562"/>
      <c r="DB217" s="112"/>
      <c r="DC217" s="34"/>
      <c r="DD217" s="34"/>
      <c r="DE217" s="548"/>
      <c r="DF217" s="497"/>
      <c r="DG217" s="499"/>
      <c r="DH217" s="347"/>
      <c r="DJ217" s="268"/>
      <c r="DK217" s="268"/>
    </row>
    <row r="218" spans="1:135" ht="20.100000000000001" customHeight="1" thickBot="1" x14ac:dyDescent="0.3">
      <c r="A218" s="536"/>
      <c r="B218" s="643" t="s">
        <v>49</v>
      </c>
      <c r="C218" s="660"/>
      <c r="D218" s="101">
        <f t="shared" ref="D218:BP218" si="214">SUM(D219:D221)</f>
        <v>1502.2677022321996</v>
      </c>
      <c r="E218" s="24">
        <f t="shared" si="214"/>
        <v>1379.4326061141001</v>
      </c>
      <c r="F218" s="24">
        <f t="shared" si="214"/>
        <v>1672.2927940757995</v>
      </c>
      <c r="G218" s="24">
        <f t="shared" si="214"/>
        <v>1707.1090102767</v>
      </c>
      <c r="H218" s="24">
        <f t="shared" si="214"/>
        <v>1889.6212597772001</v>
      </c>
      <c r="I218" s="24">
        <f t="shared" si="214"/>
        <v>1983.8934780213999</v>
      </c>
      <c r="J218" s="24">
        <f t="shared" si="214"/>
        <v>2123.7476866445004</v>
      </c>
      <c r="K218" s="24">
        <f t="shared" si="214"/>
        <v>1803.1448514543999</v>
      </c>
      <c r="L218" s="24">
        <f t="shared" si="214"/>
        <v>1844.7706112156002</v>
      </c>
      <c r="M218" s="24">
        <f t="shared" si="214"/>
        <v>2002.4147525895</v>
      </c>
      <c r="N218" s="24">
        <f t="shared" si="214"/>
        <v>1925.3739303280997</v>
      </c>
      <c r="O218" s="102">
        <f t="shared" si="214"/>
        <v>2063.1770973338998</v>
      </c>
      <c r="P218" s="24">
        <f t="shared" si="214"/>
        <v>21897.2457800634</v>
      </c>
      <c r="Q218" s="101">
        <f t="shared" si="214"/>
        <v>1634.6604491155999</v>
      </c>
      <c r="R218" s="24">
        <f t="shared" si="214"/>
        <v>1409.0512390884001</v>
      </c>
      <c r="S218" s="24">
        <f t="shared" si="214"/>
        <v>1778.6993542923001</v>
      </c>
      <c r="T218" s="24">
        <f t="shared" si="214"/>
        <v>2024.7006831433</v>
      </c>
      <c r="U218" s="24">
        <f t="shared" si="214"/>
        <v>1979.1633243229999</v>
      </c>
      <c r="V218" s="24">
        <f t="shared" si="214"/>
        <v>1882.4153955347997</v>
      </c>
      <c r="W218" s="24">
        <f t="shared" si="214"/>
        <v>1786.2653875692999</v>
      </c>
      <c r="X218" s="24">
        <f t="shared" si="214"/>
        <v>1726.1593571226999</v>
      </c>
      <c r="Y218" s="24">
        <f t="shared" si="214"/>
        <v>1632.6893439887999</v>
      </c>
      <c r="Z218" s="24">
        <f t="shared" si="214"/>
        <v>1601.4262083780998</v>
      </c>
      <c r="AA218" s="24">
        <f t="shared" si="214"/>
        <v>1766.9309456143001</v>
      </c>
      <c r="AB218" s="102">
        <f t="shared" si="214"/>
        <v>2180.8714223910001</v>
      </c>
      <c r="AC218" s="24">
        <f t="shared" si="214"/>
        <v>21403.033110561606</v>
      </c>
      <c r="AD218" s="101">
        <f t="shared" si="214"/>
        <v>1437.7940273165998</v>
      </c>
      <c r="AE218" s="24">
        <f t="shared" si="214"/>
        <v>1319.1628041199988</v>
      </c>
      <c r="AF218" s="24">
        <f t="shared" si="214"/>
        <v>1515.0515295138846</v>
      </c>
      <c r="AG218" s="24">
        <f t="shared" si="214"/>
        <v>1995.2154617691986</v>
      </c>
      <c r="AH218" s="24">
        <f t="shared" si="214"/>
        <v>2345.1483234803</v>
      </c>
      <c r="AI218" s="24">
        <f t="shared" si="214"/>
        <v>1786.794264629566</v>
      </c>
      <c r="AJ218" s="24">
        <f t="shared" si="214"/>
        <v>1827.5117017954069</v>
      </c>
      <c r="AK218" s="24">
        <f t="shared" si="214"/>
        <v>1991.106228335701</v>
      </c>
      <c r="AL218" s="24">
        <f t="shared" si="214"/>
        <v>1800.5131527645008</v>
      </c>
      <c r="AM218" s="24">
        <f t="shared" si="214"/>
        <v>1904.8796101254006</v>
      </c>
      <c r="AN218" s="24">
        <f t="shared" si="214"/>
        <v>1713.5784208239882</v>
      </c>
      <c r="AO218" s="102">
        <f t="shared" si="214"/>
        <v>2060.7980908256</v>
      </c>
      <c r="AP218" s="24">
        <f t="shared" si="214"/>
        <v>1451.5736799480001</v>
      </c>
      <c r="AQ218" s="24">
        <f t="shared" si="214"/>
        <v>1533.7511592633998</v>
      </c>
      <c r="AR218" s="24">
        <f t="shared" si="214"/>
        <v>1801.0440049882</v>
      </c>
      <c r="AS218" s="24">
        <f t="shared" si="214"/>
        <v>2137.8448222026</v>
      </c>
      <c r="AT218" s="24">
        <f t="shared" si="214"/>
        <v>2449.8769562764001</v>
      </c>
      <c r="AU218" s="24">
        <f t="shared" si="214"/>
        <v>1792.4504300976</v>
      </c>
      <c r="AV218" s="24">
        <f t="shared" si="214"/>
        <v>1681.8079821298002</v>
      </c>
      <c r="AW218" s="24">
        <f t="shared" si="214"/>
        <v>1608.0592558464</v>
      </c>
      <c r="AX218" s="24">
        <f t="shared" si="214"/>
        <v>1369.9558485563998</v>
      </c>
      <c r="AY218" s="24">
        <f t="shared" si="214"/>
        <v>1828.1088452396</v>
      </c>
      <c r="AZ218" s="24">
        <f t="shared" si="214"/>
        <v>1507.6500002185999</v>
      </c>
      <c r="BA218" s="24">
        <f t="shared" si="214"/>
        <v>1775.7282372592003</v>
      </c>
      <c r="BB218" s="101">
        <f t="shared" si="214"/>
        <v>1515.3906941530001</v>
      </c>
      <c r="BC218" s="24">
        <f t="shared" si="214"/>
        <v>1287.4050975702</v>
      </c>
      <c r="BD218" s="24">
        <f t="shared" si="214"/>
        <v>1357.3383149718002</v>
      </c>
      <c r="BE218" s="24">
        <f t="shared" si="214"/>
        <v>1840.7359498276003</v>
      </c>
      <c r="BF218" s="24">
        <f t="shared" si="214"/>
        <v>2125.1300686980003</v>
      </c>
      <c r="BG218" s="24">
        <f t="shared" si="214"/>
        <v>1861.4861774348001</v>
      </c>
      <c r="BH218" s="24">
        <f t="shared" si="214"/>
        <v>1760.7215781288</v>
      </c>
      <c r="BI218" s="24">
        <f t="shared" si="214"/>
        <v>1489.4435113068</v>
      </c>
      <c r="BJ218" s="24">
        <f t="shared" si="214"/>
        <v>1550.5693688464</v>
      </c>
      <c r="BK218" s="24">
        <f t="shared" si="214"/>
        <v>1783.878949895</v>
      </c>
      <c r="BL218" s="24">
        <f t="shared" si="214"/>
        <v>1548.4286410880002</v>
      </c>
      <c r="BM218" s="102">
        <f t="shared" si="214"/>
        <v>1825.7597996554002</v>
      </c>
      <c r="BN218" s="23">
        <f t="shared" ref="BN218:BN224" si="215">SUM(BB218:BM218)</f>
        <v>19946.288151575802</v>
      </c>
      <c r="BO218" s="101">
        <f t="shared" si="214"/>
        <v>1478.6863823508002</v>
      </c>
      <c r="BP218" s="24">
        <f t="shared" si="214"/>
        <v>1084.2701532389999</v>
      </c>
      <c r="BQ218" s="24">
        <f t="shared" ref="BQ218:BY218" si="216">SUM(BQ219:BQ221)</f>
        <v>1226.8960677008001</v>
      </c>
      <c r="BR218" s="24">
        <f t="shared" si="216"/>
        <v>1670.5855569354003</v>
      </c>
      <c r="BS218" s="24">
        <f t="shared" si="216"/>
        <v>1789.5599278690001</v>
      </c>
      <c r="BT218" s="24">
        <f t="shared" si="216"/>
        <v>1617.3762813292001</v>
      </c>
      <c r="BU218" s="24">
        <f t="shared" si="216"/>
        <v>1684.8758392998</v>
      </c>
      <c r="BV218" s="24">
        <f t="shared" si="216"/>
        <v>1353.8236978322002</v>
      </c>
      <c r="BW218" s="24">
        <f t="shared" si="216"/>
        <v>1309.1938111853997</v>
      </c>
      <c r="BX218" s="24">
        <f t="shared" si="216"/>
        <v>1515.7251406934001</v>
      </c>
      <c r="BY218" s="24">
        <f t="shared" si="216"/>
        <v>1403.0250107552001</v>
      </c>
      <c r="BZ218" s="102">
        <f t="shared" ref="BZ218:CL218" si="217">SUM(BZ219:BZ221)</f>
        <v>1786.4062881140003</v>
      </c>
      <c r="CA218" s="23">
        <f>SUM(BO218:BZ218)</f>
        <v>17920.424157304202</v>
      </c>
      <c r="CB218" s="101">
        <f t="shared" si="217"/>
        <v>1120.024865631</v>
      </c>
      <c r="CC218" s="24">
        <f t="shared" si="217"/>
        <v>910.10763817120005</v>
      </c>
      <c r="CD218" s="24">
        <f t="shared" si="217"/>
        <v>1082.5931793852001</v>
      </c>
      <c r="CE218" s="24">
        <f t="shared" si="217"/>
        <v>1341.1162657312</v>
      </c>
      <c r="CF218" s="24">
        <f t="shared" si="217"/>
        <v>1353.0383466474002</v>
      </c>
      <c r="CG218" s="24">
        <f t="shared" ref="CG218:CH218" si="218">SUM(CG219:CG221)</f>
        <v>1425.3155878388</v>
      </c>
      <c r="CH218" s="24">
        <f t="shared" si="218"/>
        <v>1106.0587566826</v>
      </c>
      <c r="CI218" s="24">
        <f t="shared" si="217"/>
        <v>1018.4416425624001</v>
      </c>
      <c r="CJ218" s="24">
        <f t="shared" si="217"/>
        <v>1025.4746610919999</v>
      </c>
      <c r="CK218" s="24">
        <f t="shared" si="217"/>
        <v>1254.2761499226003</v>
      </c>
      <c r="CL218" s="24">
        <f t="shared" si="217"/>
        <v>1038.0479296348001</v>
      </c>
      <c r="CM218" s="102">
        <f t="shared" ref="CM218:DD218" si="219">SUM(CM219:CM221)</f>
        <v>1403.4373733128</v>
      </c>
      <c r="CN218" s="23">
        <f>SUM(CB218:CM218)</f>
        <v>14077.932396611999</v>
      </c>
      <c r="CO218" s="24">
        <f t="shared" si="219"/>
        <v>923.34840673460008</v>
      </c>
      <c r="CP218" s="24">
        <f t="shared" si="219"/>
        <v>774.93217612019998</v>
      </c>
      <c r="CQ218" s="24">
        <f t="shared" si="219"/>
        <v>950.21848061000014</v>
      </c>
      <c r="CR218" s="24">
        <f t="shared" si="219"/>
        <v>860.84137037779999</v>
      </c>
      <c r="CS218" s="24">
        <f t="shared" si="219"/>
        <v>1061.6847236828</v>
      </c>
      <c r="CT218" s="24">
        <f t="shared" si="219"/>
        <v>1003.0056881305999</v>
      </c>
      <c r="CU218" s="24">
        <f t="shared" si="219"/>
        <v>808.58661870139997</v>
      </c>
      <c r="CV218" s="24">
        <f t="shared" si="219"/>
        <v>853.59290209200014</v>
      </c>
      <c r="CW218" s="24">
        <f t="shared" si="219"/>
        <v>735.92954047620003</v>
      </c>
      <c r="CX218" s="24">
        <f t="shared" si="219"/>
        <v>729.622140436</v>
      </c>
      <c r="CY218" s="24">
        <f t="shared" si="219"/>
        <v>701.9802087214</v>
      </c>
      <c r="CZ218" s="24">
        <f t="shared" si="219"/>
        <v>849.19126815600009</v>
      </c>
      <c r="DA218" s="23">
        <f t="shared" si="205"/>
        <v>10252.933524239001</v>
      </c>
      <c r="DB218" s="101">
        <f t="shared" si="219"/>
        <v>602.19180881860007</v>
      </c>
      <c r="DC218" s="24">
        <f t="shared" si="219"/>
        <v>662.03767356999992</v>
      </c>
      <c r="DD218" s="24">
        <f t="shared" si="219"/>
        <v>907.64444671460001</v>
      </c>
      <c r="DE218" s="101">
        <f t="shared" ref="DE218:DE230" si="220">SUM($CB218:$CD218)</f>
        <v>3112.7256831874001</v>
      </c>
      <c r="DF218" s="500">
        <f t="shared" ref="DF218:DF230" si="221">SUM($CO218:$CQ218)</f>
        <v>2648.4990634648002</v>
      </c>
      <c r="DG218" s="503">
        <f t="shared" ref="DG218:DG230" si="222">SUM($DB218:$DD218)</f>
        <v>2171.8739291031998</v>
      </c>
      <c r="DH218" s="359">
        <f t="shared" ref="DH218:DH221" si="223">((DG218/DF218)-1)*100</f>
        <v>-17.996046928484599</v>
      </c>
      <c r="DK218" s="268"/>
    </row>
    <row r="219" spans="1:135" ht="20.100000000000001" customHeight="1" x14ac:dyDescent="0.25">
      <c r="A219" s="536"/>
      <c r="B219" s="59" t="s">
        <v>36</v>
      </c>
      <c r="C219" s="411"/>
      <c r="D219" s="52">
        <v>1088.0359861405998</v>
      </c>
      <c r="E219" s="26">
        <v>1018.8319537762001</v>
      </c>
      <c r="F219" s="26">
        <v>1305.7601651582997</v>
      </c>
      <c r="G219" s="26">
        <v>1347.0441396084</v>
      </c>
      <c r="H219" s="26">
        <v>1549.0743837835</v>
      </c>
      <c r="I219" s="26">
        <v>1606.0362878651999</v>
      </c>
      <c r="J219" s="26">
        <v>1576.1185868976002</v>
      </c>
      <c r="K219" s="26">
        <v>1375.5840237310999</v>
      </c>
      <c r="L219" s="26">
        <v>1457.526634756</v>
      </c>
      <c r="M219" s="26">
        <v>1530.6695303102999</v>
      </c>
      <c r="N219" s="26">
        <v>1533.3999999999999</v>
      </c>
      <c r="O219" s="76">
        <v>1609.2097886678</v>
      </c>
      <c r="P219" s="80">
        <v>16997.291480694999</v>
      </c>
      <c r="Q219" s="52">
        <v>1231.5889096006999</v>
      </c>
      <c r="R219" s="26">
        <v>1076.1496203191</v>
      </c>
      <c r="S219" s="26">
        <v>1334.5814281810001</v>
      </c>
      <c r="T219" s="26">
        <v>1570.8411321409001</v>
      </c>
      <c r="U219" s="26">
        <v>1548.0470430032999</v>
      </c>
      <c r="V219" s="26">
        <v>1400.6173990610998</v>
      </c>
      <c r="W219" s="26">
        <v>1390.9518927035999</v>
      </c>
      <c r="X219" s="26">
        <v>1374.2363598728998</v>
      </c>
      <c r="Y219" s="26">
        <v>1250.9783295217001</v>
      </c>
      <c r="Z219" s="26">
        <v>1301.4808979021998</v>
      </c>
      <c r="AA219" s="26">
        <v>1439.5131210635002</v>
      </c>
      <c r="AB219" s="76">
        <v>1843.1891593176001</v>
      </c>
      <c r="AC219" s="80">
        <v>16762.175292687603</v>
      </c>
      <c r="AD219" s="52">
        <v>1110.5513491161998</v>
      </c>
      <c r="AE219" s="26">
        <v>1089.9296180029221</v>
      </c>
      <c r="AF219" s="26">
        <v>1246.9153900486974</v>
      </c>
      <c r="AG219" s="26">
        <v>1713.2450975126653</v>
      </c>
      <c r="AH219" s="26">
        <v>1946.0909078962</v>
      </c>
      <c r="AI219" s="26">
        <v>1521.5647201322161</v>
      </c>
      <c r="AJ219" s="26">
        <v>1543.5618108661552</v>
      </c>
      <c r="AK219" s="26">
        <v>1704.6613173444007</v>
      </c>
      <c r="AL219" s="26">
        <v>1560.7415646462007</v>
      </c>
      <c r="AM219" s="26">
        <v>1585.6084531803006</v>
      </c>
      <c r="AN219" s="26">
        <v>1499.3043447710879</v>
      </c>
      <c r="AO219" s="76">
        <v>1752.4505742268</v>
      </c>
      <c r="AP219" s="26">
        <v>1251.8367895572001</v>
      </c>
      <c r="AQ219" s="26">
        <v>1332.7641014435999</v>
      </c>
      <c r="AR219" s="26">
        <v>1580.8948404312</v>
      </c>
      <c r="AS219" s="26">
        <v>1777.4551091751998</v>
      </c>
      <c r="AT219" s="26">
        <v>2205.4193970858</v>
      </c>
      <c r="AU219" s="26">
        <v>1573.9652285811999</v>
      </c>
      <c r="AV219" s="26">
        <v>1486.7358790480002</v>
      </c>
      <c r="AW219" s="26">
        <v>1372.2863545790001</v>
      </c>
      <c r="AX219" s="26">
        <v>1185.9387544269998</v>
      </c>
      <c r="AY219" s="26">
        <v>1562.874042527</v>
      </c>
      <c r="AZ219" s="26">
        <v>1295.9005724028</v>
      </c>
      <c r="BA219" s="26">
        <v>1582.4123359548003</v>
      </c>
      <c r="BB219" s="52">
        <v>1389.2516402982001</v>
      </c>
      <c r="BC219" s="26">
        <v>1180.8111817082001</v>
      </c>
      <c r="BD219" s="26">
        <v>1187.7064309950001</v>
      </c>
      <c r="BE219" s="26">
        <v>1660.1766403446002</v>
      </c>
      <c r="BF219" s="26">
        <v>2006.0092441046004</v>
      </c>
      <c r="BG219" s="26">
        <v>1679.7536683508001</v>
      </c>
      <c r="BH219" s="26">
        <v>1593.276735554</v>
      </c>
      <c r="BI219" s="26">
        <v>1345.6444663928</v>
      </c>
      <c r="BJ219" s="26">
        <v>1379.8668959824001</v>
      </c>
      <c r="BK219" s="26">
        <v>1590.4410676378</v>
      </c>
      <c r="BL219" s="26">
        <v>1352.2878273870001</v>
      </c>
      <c r="BM219" s="76">
        <v>1621.8675554340002</v>
      </c>
      <c r="BN219" s="443">
        <f t="shared" si="215"/>
        <v>17987.093354189401</v>
      </c>
      <c r="BO219" s="52">
        <v>1330.3090499258001</v>
      </c>
      <c r="BP219" s="26">
        <v>1000.7737105044</v>
      </c>
      <c r="BQ219" s="26">
        <v>1106.5547081344</v>
      </c>
      <c r="BR219" s="26">
        <v>1572.2847796572003</v>
      </c>
      <c r="BS219" s="26">
        <v>1685.6495112660002</v>
      </c>
      <c r="BT219" s="26">
        <v>1517.4318636232001</v>
      </c>
      <c r="BU219" s="26">
        <v>1568.8315835276001</v>
      </c>
      <c r="BV219" s="26">
        <v>1250.8630487780001</v>
      </c>
      <c r="BW219" s="98">
        <v>1168.3477400503998</v>
      </c>
      <c r="BX219" s="98">
        <v>1361.7052215984002</v>
      </c>
      <c r="BY219" s="98">
        <v>1276.2302862638001</v>
      </c>
      <c r="BZ219" s="241">
        <v>1657.7586379032002</v>
      </c>
      <c r="CA219" s="562">
        <f>SUM(BO219:BZ219)</f>
        <v>16496.740141232403</v>
      </c>
      <c r="CB219" s="137">
        <v>1030.1203341086</v>
      </c>
      <c r="CC219" s="98">
        <v>831.0143061248001</v>
      </c>
      <c r="CD219" s="98">
        <v>995.44216474080008</v>
      </c>
      <c r="CE219" s="98">
        <v>1238.5508087917999</v>
      </c>
      <c r="CF219" s="98">
        <v>1289.4736509942002</v>
      </c>
      <c r="CG219" s="98">
        <v>1228.8313052568001</v>
      </c>
      <c r="CH219" s="98">
        <v>1031.2450194466001</v>
      </c>
      <c r="CI219" s="98">
        <v>916.05240255900014</v>
      </c>
      <c r="CJ219" s="98">
        <v>944.65489027000001</v>
      </c>
      <c r="CK219" s="98">
        <v>1159.4767857246002</v>
      </c>
      <c r="CL219" s="98">
        <v>958.02888531560006</v>
      </c>
      <c r="CM219" s="241">
        <v>1305.1089312324</v>
      </c>
      <c r="CN219" s="433">
        <f t="shared" ref="CN219:CN221" si="224">SUM(CB219:CM219)</f>
        <v>12927.9994845652</v>
      </c>
      <c r="CO219" s="98">
        <v>861.97815195380008</v>
      </c>
      <c r="CP219" s="98">
        <v>723.57414814020001</v>
      </c>
      <c r="CQ219" s="98">
        <v>884.09427299480012</v>
      </c>
      <c r="CR219" s="98">
        <v>793.89600313239998</v>
      </c>
      <c r="CS219" s="98">
        <v>1052.6189982476001</v>
      </c>
      <c r="CT219" s="98">
        <v>908.87446076699996</v>
      </c>
      <c r="CU219" s="98">
        <v>728.82662472059997</v>
      </c>
      <c r="CV219" s="98">
        <v>763.32501880180007</v>
      </c>
      <c r="CW219" s="98">
        <v>679.00226745820009</v>
      </c>
      <c r="CX219" s="98">
        <v>660.8366960454</v>
      </c>
      <c r="CY219" s="98">
        <v>635.9332168546</v>
      </c>
      <c r="CZ219" s="98">
        <v>765.62884525540005</v>
      </c>
      <c r="DA219" s="433">
        <f t="shared" si="205"/>
        <v>9458.5887043718012</v>
      </c>
      <c r="DB219" s="137">
        <v>535.93542244900004</v>
      </c>
      <c r="DC219" s="98">
        <v>519.59405489599999</v>
      </c>
      <c r="DD219" s="98">
        <v>705.06745753360008</v>
      </c>
      <c r="DE219" s="548">
        <f t="shared" si="220"/>
        <v>2856.5768049742001</v>
      </c>
      <c r="DF219" s="497">
        <f t="shared" si="221"/>
        <v>2469.6465730888003</v>
      </c>
      <c r="DG219" s="499">
        <f t="shared" si="222"/>
        <v>1760.5969348786002</v>
      </c>
      <c r="DH219" s="360">
        <f t="shared" si="223"/>
        <v>-28.710571218430982</v>
      </c>
      <c r="DJ219" s="269"/>
      <c r="DK219" s="268"/>
    </row>
    <row r="220" spans="1:135" ht="20.100000000000001" customHeight="1" x14ac:dyDescent="0.25">
      <c r="A220" s="536"/>
      <c r="B220" s="59" t="s">
        <v>37</v>
      </c>
      <c r="C220" s="411"/>
      <c r="D220" s="66">
        <v>3.0134349616999998</v>
      </c>
      <c r="E220" s="67">
        <v>2.2900869676999998</v>
      </c>
      <c r="F220" s="67">
        <v>1.4624139652999999</v>
      </c>
      <c r="G220" s="67">
        <v>1.5828659506</v>
      </c>
      <c r="H220" s="67">
        <v>3.2103187123999994</v>
      </c>
      <c r="I220" s="26">
        <v>3.8849472428</v>
      </c>
      <c r="J220" s="67">
        <v>2.9320372803999999</v>
      </c>
      <c r="K220" s="67">
        <v>1.7257090608999999</v>
      </c>
      <c r="L220" s="26">
        <v>8.0060738416999992</v>
      </c>
      <c r="M220" s="67">
        <v>2.1686324873</v>
      </c>
      <c r="N220" s="67">
        <v>1.6539303281</v>
      </c>
      <c r="O220" s="239">
        <v>1.6373454918999999</v>
      </c>
      <c r="P220" s="80">
        <v>33.567796290800004</v>
      </c>
      <c r="Q220" s="52">
        <v>4.6394710013000005</v>
      </c>
      <c r="R220" s="67">
        <v>1.0081049741999999</v>
      </c>
      <c r="S220" s="26">
        <v>4.6328161149999998</v>
      </c>
      <c r="T220" s="67">
        <v>1.8933723412000001</v>
      </c>
      <c r="U220" s="67">
        <v>1.0729407505999999</v>
      </c>
      <c r="V220" s="67">
        <v>2.1707802928</v>
      </c>
      <c r="W220" s="26">
        <v>5.5961158382000002</v>
      </c>
      <c r="X220" s="67">
        <v>1.6470873911999999</v>
      </c>
      <c r="Y220" s="67">
        <v>1.8448844209999997</v>
      </c>
      <c r="Z220" s="67">
        <v>1.1209373555</v>
      </c>
      <c r="AA220" s="67">
        <v>2.7629000541999997</v>
      </c>
      <c r="AB220" s="76">
        <v>5.1606691537999998</v>
      </c>
      <c r="AC220" s="80">
        <v>33.550079689</v>
      </c>
      <c r="AD220" s="52">
        <v>9.917449253800001</v>
      </c>
      <c r="AE220" s="26">
        <v>8.2195162492923011</v>
      </c>
      <c r="AF220" s="26">
        <v>6.6736694638709713</v>
      </c>
      <c r="AG220" s="26">
        <v>1.0635083609333325</v>
      </c>
      <c r="AH220" s="26">
        <v>2.2196715137999998</v>
      </c>
      <c r="AI220" s="26">
        <v>4.8563640894666653</v>
      </c>
      <c r="AJ220" s="26">
        <v>0.84995597179354854</v>
      </c>
      <c r="AK220" s="26">
        <v>7.9850802798000045</v>
      </c>
      <c r="AL220" s="26">
        <v>0.64354615080000022</v>
      </c>
      <c r="AM220" s="26">
        <v>3.0791980284000013</v>
      </c>
      <c r="AN220" s="26">
        <v>1.6155617928333346</v>
      </c>
      <c r="AO220" s="76">
        <v>2.0401124127999997</v>
      </c>
      <c r="AP220" s="26">
        <v>0.64011469479999994</v>
      </c>
      <c r="AQ220" s="26">
        <v>3.8294852400000003E-2</v>
      </c>
      <c r="AR220" s="26">
        <v>3.4579627319999999</v>
      </c>
      <c r="AS220" s="26">
        <v>0.77938024080000001</v>
      </c>
      <c r="AT220" s="26">
        <v>0.1593802322</v>
      </c>
      <c r="AU220" s="26">
        <v>2.1971800018000001</v>
      </c>
      <c r="AV220" s="26">
        <v>1.0517044734000001</v>
      </c>
      <c r="AW220" s="26">
        <v>1.2147294236000001</v>
      </c>
      <c r="AX220" s="26">
        <v>0.62921058760000015</v>
      </c>
      <c r="AY220" s="26">
        <v>0.86548305060000008</v>
      </c>
      <c r="AZ220" s="26">
        <v>3.5402471972000007</v>
      </c>
      <c r="BA220" s="26">
        <v>2.4970349922000006</v>
      </c>
      <c r="BB220" s="52">
        <v>2.7700462537999999</v>
      </c>
      <c r="BC220" s="26">
        <v>12.8333133754</v>
      </c>
      <c r="BD220" s="26">
        <v>2.8292116958000002</v>
      </c>
      <c r="BE220" s="26">
        <v>4.5473432858000002</v>
      </c>
      <c r="BF220" s="26">
        <v>6.1654096336000004</v>
      </c>
      <c r="BG220" s="26">
        <v>2.4229201696000002</v>
      </c>
      <c r="BH220" s="26">
        <v>6.7097589342000008</v>
      </c>
      <c r="BI220" s="26">
        <v>6.3032099522000005</v>
      </c>
      <c r="BJ220" s="26">
        <v>7.5934968564000007</v>
      </c>
      <c r="BK220" s="26">
        <v>3.5757967461999995</v>
      </c>
      <c r="BL220" s="26">
        <v>5.8872102912000006</v>
      </c>
      <c r="BM220" s="76">
        <v>4.0101292084000004</v>
      </c>
      <c r="BN220" s="443">
        <f t="shared" si="215"/>
        <v>65.647846402599995</v>
      </c>
      <c r="BO220" s="52">
        <v>4.4336196464000004</v>
      </c>
      <c r="BP220" s="26">
        <v>3.0194043725999999</v>
      </c>
      <c r="BQ220" s="26">
        <v>4.2772132241999996</v>
      </c>
      <c r="BR220" s="26">
        <v>11.550044937200001</v>
      </c>
      <c r="BS220" s="26">
        <v>17.384449966799998</v>
      </c>
      <c r="BT220" s="26">
        <v>3.5236652052000004</v>
      </c>
      <c r="BU220" s="26">
        <v>3.7258685072000004</v>
      </c>
      <c r="BV220" s="26">
        <v>1.9651368659999999</v>
      </c>
      <c r="BW220" s="98">
        <v>13.273991886399999</v>
      </c>
      <c r="BX220" s="98">
        <v>4.0039877934000003</v>
      </c>
      <c r="BY220" s="98">
        <v>7.5920717600000005</v>
      </c>
      <c r="BZ220" s="241">
        <v>9.5701284755999989</v>
      </c>
      <c r="CA220" s="433">
        <f t="shared" ref="CA220:CA221" si="225">SUM(BO220:BZ220)</f>
        <v>84.319582640999997</v>
      </c>
      <c r="CB220" s="137">
        <v>1.6565512908000002</v>
      </c>
      <c r="CC220" s="98">
        <v>15.517212298</v>
      </c>
      <c r="CD220" s="98">
        <v>8.4054678596000016</v>
      </c>
      <c r="CE220" s="98">
        <v>10.244704517600001</v>
      </c>
      <c r="CF220" s="98">
        <v>3.9930704464000004</v>
      </c>
      <c r="CG220" s="98">
        <v>5.5539926512000006</v>
      </c>
      <c r="CH220" s="98">
        <v>11.9808663142</v>
      </c>
      <c r="CI220" s="98">
        <v>12.494584891600001</v>
      </c>
      <c r="CJ220" s="98">
        <v>5.6424136608</v>
      </c>
      <c r="CK220" s="98">
        <v>10.648245046600001</v>
      </c>
      <c r="CL220" s="98">
        <v>5.3174292556000005</v>
      </c>
      <c r="CM220" s="241">
        <v>15.304815722000001</v>
      </c>
      <c r="CN220" s="433">
        <f t="shared" si="224"/>
        <v>106.7593539544</v>
      </c>
      <c r="CO220" s="98">
        <v>5.6873509140000005</v>
      </c>
      <c r="CP220" s="98">
        <v>1.793415631</v>
      </c>
      <c r="CQ220" s="98">
        <v>5.0410727150000003</v>
      </c>
      <c r="CR220" s="98">
        <v>5.7251420366000003</v>
      </c>
      <c r="CS220" s="98">
        <v>4.5328627176000005</v>
      </c>
      <c r="CT220" s="98">
        <v>2.0291838840000005</v>
      </c>
      <c r="CU220" s="98">
        <v>16.314155785199997</v>
      </c>
      <c r="CV220" s="98">
        <v>5.7896094354000009</v>
      </c>
      <c r="CW220" s="98">
        <v>3.6181164978</v>
      </c>
      <c r="CX220" s="98">
        <v>4.0323744734</v>
      </c>
      <c r="CY220" s="98">
        <v>14.038436329400001</v>
      </c>
      <c r="CZ220" s="98">
        <v>8.0527811280000012</v>
      </c>
      <c r="DA220" s="433">
        <f t="shared" si="205"/>
        <v>76.654501547400017</v>
      </c>
      <c r="DB220" s="137">
        <v>29.7143097258</v>
      </c>
      <c r="DC220" s="98">
        <v>99.215984558599999</v>
      </c>
      <c r="DD220" s="98">
        <v>152.92591695920001</v>
      </c>
      <c r="DE220" s="549">
        <f t="shared" si="220"/>
        <v>25.579231448400002</v>
      </c>
      <c r="DF220" s="485">
        <f t="shared" si="221"/>
        <v>12.52183926</v>
      </c>
      <c r="DG220" s="474">
        <f t="shared" si="222"/>
        <v>281.8562112436</v>
      </c>
      <c r="DH220" s="357">
        <f t="shared" si="223"/>
        <v>2150.917020984024</v>
      </c>
      <c r="DI220" s="270"/>
      <c r="DK220" s="268"/>
    </row>
    <row r="221" spans="1:135" ht="20.100000000000001" customHeight="1" thickBot="1" x14ac:dyDescent="0.3">
      <c r="A221" s="536"/>
      <c r="B221" s="59" t="s">
        <v>38</v>
      </c>
      <c r="C221" s="411"/>
      <c r="D221" s="52">
        <v>411.21828112989999</v>
      </c>
      <c r="E221" s="26">
        <v>358.31056537019998</v>
      </c>
      <c r="F221" s="26">
        <v>365.07021495219999</v>
      </c>
      <c r="G221" s="26">
        <v>358.48200471769997</v>
      </c>
      <c r="H221" s="26">
        <v>337.33655728129997</v>
      </c>
      <c r="I221" s="26">
        <v>373.97224291340001</v>
      </c>
      <c r="J221" s="26">
        <v>544.69706246650003</v>
      </c>
      <c r="K221" s="26">
        <v>425.83511866240002</v>
      </c>
      <c r="L221" s="26">
        <v>379.23790261789998</v>
      </c>
      <c r="M221" s="26">
        <v>469.57658979189995</v>
      </c>
      <c r="N221" s="26">
        <v>390.32</v>
      </c>
      <c r="O221" s="76">
        <v>452.32996317419997</v>
      </c>
      <c r="P221" s="80">
        <v>4866.3865030775996</v>
      </c>
      <c r="Q221" s="46">
        <v>398.43206851360003</v>
      </c>
      <c r="R221" s="32">
        <v>331.89351379509998</v>
      </c>
      <c r="S221" s="32">
        <v>439.48510999629997</v>
      </c>
      <c r="T221" s="32">
        <v>451.96617866119999</v>
      </c>
      <c r="U221" s="32">
        <v>430.0433405691</v>
      </c>
      <c r="V221" s="32">
        <v>479.62721618090001</v>
      </c>
      <c r="W221" s="32">
        <v>389.71737902749999</v>
      </c>
      <c r="X221" s="32">
        <v>350.27590985860002</v>
      </c>
      <c r="Y221" s="32">
        <v>379.86613004610001</v>
      </c>
      <c r="Z221" s="32">
        <v>298.82437312039997</v>
      </c>
      <c r="AA221" s="32">
        <v>324.65492449660002</v>
      </c>
      <c r="AB221" s="47">
        <v>332.52159391960004</v>
      </c>
      <c r="AC221" s="80">
        <v>4607.3077381849998</v>
      </c>
      <c r="AD221" s="52">
        <v>317.32522894660002</v>
      </c>
      <c r="AE221" s="26">
        <v>221.01366986778442</v>
      </c>
      <c r="AF221" s="26">
        <v>261.46247000131626</v>
      </c>
      <c r="AG221" s="26">
        <v>280.90685589559979</v>
      </c>
      <c r="AH221" s="26">
        <v>396.8377440703</v>
      </c>
      <c r="AI221" s="26">
        <v>260.37318040788324</v>
      </c>
      <c r="AJ221" s="26">
        <v>283.09993495745806</v>
      </c>
      <c r="AK221" s="26">
        <v>278.45983071150016</v>
      </c>
      <c r="AL221" s="26">
        <v>239.12804196750008</v>
      </c>
      <c r="AM221" s="26">
        <v>316.19195891670012</v>
      </c>
      <c r="AN221" s="26">
        <v>212.65851426006685</v>
      </c>
      <c r="AO221" s="76">
        <v>306.30740418600004</v>
      </c>
      <c r="AP221" s="32">
        <v>199.09677569600001</v>
      </c>
      <c r="AQ221" s="32">
        <v>200.9487629674</v>
      </c>
      <c r="AR221" s="32">
        <v>216.69120182500001</v>
      </c>
      <c r="AS221" s="32">
        <v>359.6103327866</v>
      </c>
      <c r="AT221" s="32">
        <v>244.2981789584</v>
      </c>
      <c r="AU221" s="32">
        <v>216.28802151460002</v>
      </c>
      <c r="AV221" s="32">
        <v>194.02039860840003</v>
      </c>
      <c r="AW221" s="32">
        <v>234.55817184379998</v>
      </c>
      <c r="AX221" s="32">
        <v>183.38788354179999</v>
      </c>
      <c r="AY221" s="32">
        <v>264.36931966200001</v>
      </c>
      <c r="AZ221" s="32">
        <v>208.20918061860002</v>
      </c>
      <c r="BA221" s="32">
        <v>190.81886631219999</v>
      </c>
      <c r="BB221" s="52">
        <v>123.36900760100002</v>
      </c>
      <c r="BC221" s="26">
        <v>93.760602486600007</v>
      </c>
      <c r="BD221" s="26">
        <v>166.80267228100001</v>
      </c>
      <c r="BE221" s="26">
        <v>176.01196619720002</v>
      </c>
      <c r="BF221" s="26">
        <v>112.95541495980001</v>
      </c>
      <c r="BG221" s="26">
        <v>179.30958891440002</v>
      </c>
      <c r="BH221" s="26">
        <v>160.73508364060001</v>
      </c>
      <c r="BI221" s="26">
        <v>137.4958349618</v>
      </c>
      <c r="BJ221" s="26">
        <v>163.10897600760001</v>
      </c>
      <c r="BK221" s="26">
        <v>189.86208551100003</v>
      </c>
      <c r="BL221" s="26">
        <v>190.25360340980001</v>
      </c>
      <c r="BM221" s="76">
        <v>199.88211501300003</v>
      </c>
      <c r="BN221" s="443">
        <f t="shared" si="215"/>
        <v>1893.5469509838001</v>
      </c>
      <c r="BO221" s="46">
        <v>143.94371277860003</v>
      </c>
      <c r="BP221" s="32">
        <v>80.477038362000002</v>
      </c>
      <c r="BQ221" s="32">
        <v>116.0641463422</v>
      </c>
      <c r="BR221" s="32">
        <v>86.750732341000003</v>
      </c>
      <c r="BS221" s="32">
        <v>86.525966636199996</v>
      </c>
      <c r="BT221" s="32">
        <v>96.420752500800006</v>
      </c>
      <c r="BU221" s="32">
        <v>112.318387265</v>
      </c>
      <c r="BV221" s="32">
        <v>100.9955121882</v>
      </c>
      <c r="BW221" s="244">
        <v>127.57207924860002</v>
      </c>
      <c r="BX221" s="244">
        <v>150.01593130160001</v>
      </c>
      <c r="BY221" s="244">
        <v>119.20265273140001</v>
      </c>
      <c r="BZ221" s="245">
        <v>119.07752173519999</v>
      </c>
      <c r="CA221" s="397">
        <f t="shared" si="225"/>
        <v>1339.3644334307999</v>
      </c>
      <c r="CB221" s="243">
        <v>88.24798023160001</v>
      </c>
      <c r="CC221" s="244">
        <v>63.576119748399996</v>
      </c>
      <c r="CD221" s="244">
        <v>78.745546784799998</v>
      </c>
      <c r="CE221" s="244">
        <v>92.320752421800009</v>
      </c>
      <c r="CF221" s="98">
        <v>59.571625206800007</v>
      </c>
      <c r="CG221" s="98">
        <v>190.9302899308</v>
      </c>
      <c r="CH221" s="98">
        <v>62.832870921800001</v>
      </c>
      <c r="CI221" s="98">
        <v>89.894655111800006</v>
      </c>
      <c r="CJ221" s="98">
        <v>75.177357161199993</v>
      </c>
      <c r="CK221" s="98">
        <v>84.15111915140001</v>
      </c>
      <c r="CL221" s="98">
        <v>74.701615063600002</v>
      </c>
      <c r="CM221" s="241">
        <v>83.023626358400008</v>
      </c>
      <c r="CN221" s="433">
        <f t="shared" si="224"/>
        <v>1043.1735580924001</v>
      </c>
      <c r="CO221" s="98">
        <v>55.682903866800004</v>
      </c>
      <c r="CP221" s="98">
        <v>49.564612349000001</v>
      </c>
      <c r="CQ221" s="98">
        <v>61.083134900200008</v>
      </c>
      <c r="CR221" s="98">
        <v>61.220225208800002</v>
      </c>
      <c r="CS221" s="98">
        <v>4.5328627176000005</v>
      </c>
      <c r="CT221" s="98">
        <v>92.102043479599999</v>
      </c>
      <c r="CU221" s="98">
        <v>63.445838195600004</v>
      </c>
      <c r="CV221" s="98">
        <v>84.478273854799994</v>
      </c>
      <c r="CW221" s="98">
        <v>53.309156520200006</v>
      </c>
      <c r="CX221" s="98">
        <v>64.753069917200008</v>
      </c>
      <c r="CY221" s="98">
        <v>52.008555537400007</v>
      </c>
      <c r="CZ221" s="98">
        <v>75.509641772600006</v>
      </c>
      <c r="DA221" s="433">
        <f t="shared" si="205"/>
        <v>717.69031831979999</v>
      </c>
      <c r="DB221" s="137">
        <v>36.542076643800002</v>
      </c>
      <c r="DC221" s="98">
        <v>43.227634115400001</v>
      </c>
      <c r="DD221" s="98">
        <v>49.651072221800007</v>
      </c>
      <c r="DE221" s="101">
        <f t="shared" si="220"/>
        <v>230.56964676479998</v>
      </c>
      <c r="DF221" s="500">
        <f t="shared" si="221"/>
        <v>166.33065111600001</v>
      </c>
      <c r="DG221" s="503">
        <f t="shared" si="222"/>
        <v>129.420782981</v>
      </c>
      <c r="DH221" s="359">
        <f t="shared" si="223"/>
        <v>-22.190659320667748</v>
      </c>
      <c r="DK221" s="268"/>
    </row>
    <row r="222" spans="1:135" ht="20.100000000000001" customHeight="1" thickBot="1" x14ac:dyDescent="0.3">
      <c r="A222" s="536"/>
      <c r="B222" s="326"/>
      <c r="C222" s="319" t="s">
        <v>115</v>
      </c>
      <c r="D222" s="320">
        <f t="shared" ref="D222:BP222" si="226">+D223+D227</f>
        <v>132696</v>
      </c>
      <c r="E222" s="321">
        <f t="shared" si="226"/>
        <v>122503</v>
      </c>
      <c r="F222" s="321">
        <f t="shared" si="226"/>
        <v>155205</v>
      </c>
      <c r="G222" s="321">
        <f t="shared" si="226"/>
        <v>145615</v>
      </c>
      <c r="H222" s="321">
        <f t="shared" si="226"/>
        <v>141467</v>
      </c>
      <c r="I222" s="321">
        <f t="shared" si="226"/>
        <v>153551</v>
      </c>
      <c r="J222" s="321">
        <f t="shared" si="226"/>
        <v>158375</v>
      </c>
      <c r="K222" s="321">
        <f t="shared" si="226"/>
        <v>148322</v>
      </c>
      <c r="L222" s="321">
        <f t="shared" si="226"/>
        <v>156509</v>
      </c>
      <c r="M222" s="321">
        <f t="shared" si="226"/>
        <v>163449</v>
      </c>
      <c r="N222" s="321">
        <f t="shared" si="226"/>
        <v>154371</v>
      </c>
      <c r="O222" s="322">
        <f t="shared" si="226"/>
        <v>174154</v>
      </c>
      <c r="P222" s="321">
        <f t="shared" si="226"/>
        <v>1806217</v>
      </c>
      <c r="Q222" s="320">
        <f t="shared" si="226"/>
        <v>128639</v>
      </c>
      <c r="R222" s="321">
        <f t="shared" si="226"/>
        <v>125318</v>
      </c>
      <c r="S222" s="321">
        <f t="shared" si="226"/>
        <v>169518</v>
      </c>
      <c r="T222" s="321">
        <f t="shared" si="226"/>
        <v>152599</v>
      </c>
      <c r="U222" s="321">
        <f t="shared" si="226"/>
        <v>152686</v>
      </c>
      <c r="V222" s="321">
        <f t="shared" si="226"/>
        <v>150019</v>
      </c>
      <c r="W222" s="321">
        <f t="shared" si="226"/>
        <v>153071</v>
      </c>
      <c r="X222" s="321">
        <f t="shared" si="226"/>
        <v>156962</v>
      </c>
      <c r="Y222" s="321">
        <f t="shared" si="226"/>
        <v>158652</v>
      </c>
      <c r="Z222" s="321">
        <f t="shared" si="226"/>
        <v>159006</v>
      </c>
      <c r="AA222" s="321">
        <f t="shared" si="226"/>
        <v>163952</v>
      </c>
      <c r="AB222" s="322">
        <f t="shared" si="226"/>
        <v>185404</v>
      </c>
      <c r="AC222" s="321">
        <f t="shared" si="226"/>
        <v>1855826</v>
      </c>
      <c r="AD222" s="320">
        <f t="shared" si="226"/>
        <v>142108</v>
      </c>
      <c r="AE222" s="321">
        <f t="shared" si="226"/>
        <v>140285</v>
      </c>
      <c r="AF222" s="321">
        <f t="shared" si="226"/>
        <v>160568</v>
      </c>
      <c r="AG222" s="321">
        <f t="shared" si="226"/>
        <v>144759</v>
      </c>
      <c r="AH222" s="321">
        <f t="shared" si="226"/>
        <v>169549</v>
      </c>
      <c r="AI222" s="321">
        <f t="shared" si="226"/>
        <v>161327</v>
      </c>
      <c r="AJ222" s="321">
        <f t="shared" si="226"/>
        <v>154975</v>
      </c>
      <c r="AK222" s="321">
        <f t="shared" si="226"/>
        <v>173374</v>
      </c>
      <c r="AL222" s="321">
        <f t="shared" si="226"/>
        <v>162818</v>
      </c>
      <c r="AM222" s="321">
        <f t="shared" si="226"/>
        <v>163295</v>
      </c>
      <c r="AN222" s="321">
        <f t="shared" si="226"/>
        <v>166484</v>
      </c>
      <c r="AO222" s="322">
        <f t="shared" si="226"/>
        <v>184433</v>
      </c>
      <c r="AP222" s="321">
        <f t="shared" si="226"/>
        <v>145730</v>
      </c>
      <c r="AQ222" s="321">
        <f t="shared" si="226"/>
        <v>142341</v>
      </c>
      <c r="AR222" s="321">
        <f t="shared" si="226"/>
        <v>166294</v>
      </c>
      <c r="AS222" s="321">
        <f t="shared" si="226"/>
        <v>142793</v>
      </c>
      <c r="AT222" s="321">
        <f t="shared" si="226"/>
        <v>177985</v>
      </c>
      <c r="AU222" s="321">
        <f t="shared" si="226"/>
        <v>151648</v>
      </c>
      <c r="AV222" s="321">
        <f t="shared" si="226"/>
        <v>173125</v>
      </c>
      <c r="AW222" s="321">
        <f t="shared" si="226"/>
        <v>175827</v>
      </c>
      <c r="AX222" s="321">
        <f t="shared" si="226"/>
        <v>153542</v>
      </c>
      <c r="AY222" s="321">
        <f t="shared" si="226"/>
        <v>188654</v>
      </c>
      <c r="AZ222" s="321">
        <f t="shared" si="226"/>
        <v>167720</v>
      </c>
      <c r="BA222" s="321">
        <f t="shared" si="226"/>
        <v>183354</v>
      </c>
      <c r="BB222" s="320">
        <f t="shared" si="226"/>
        <v>160349</v>
      </c>
      <c r="BC222" s="321">
        <f t="shared" si="226"/>
        <v>141025</v>
      </c>
      <c r="BD222" s="321">
        <f t="shared" si="226"/>
        <v>157417</v>
      </c>
      <c r="BE222" s="321">
        <f t="shared" si="226"/>
        <v>176952</v>
      </c>
      <c r="BF222" s="321">
        <f t="shared" si="226"/>
        <v>166176</v>
      </c>
      <c r="BG222" s="321">
        <f t="shared" si="226"/>
        <v>158273</v>
      </c>
      <c r="BH222" s="321">
        <f t="shared" si="226"/>
        <v>185320</v>
      </c>
      <c r="BI222" s="321">
        <f t="shared" si="226"/>
        <v>170461</v>
      </c>
      <c r="BJ222" s="321">
        <f t="shared" si="226"/>
        <v>171688</v>
      </c>
      <c r="BK222" s="321">
        <f t="shared" si="226"/>
        <v>193672</v>
      </c>
      <c r="BL222" s="321">
        <f t="shared" si="226"/>
        <v>175029</v>
      </c>
      <c r="BM222" s="322">
        <f t="shared" si="226"/>
        <v>192787</v>
      </c>
      <c r="BN222" s="432">
        <f t="shared" si="215"/>
        <v>2049149</v>
      </c>
      <c r="BO222" s="320">
        <f t="shared" si="226"/>
        <v>164558</v>
      </c>
      <c r="BP222" s="321">
        <f t="shared" si="226"/>
        <v>154770</v>
      </c>
      <c r="BQ222" s="321">
        <f t="shared" ref="BQ222:BY222" si="227">+BQ223+BQ227</f>
        <v>161460</v>
      </c>
      <c r="BR222" s="321">
        <f t="shared" si="227"/>
        <v>168780</v>
      </c>
      <c r="BS222" s="321">
        <f t="shared" si="227"/>
        <v>171089</v>
      </c>
      <c r="BT222" s="321">
        <f t="shared" si="227"/>
        <v>165206</v>
      </c>
      <c r="BU222" s="321">
        <f t="shared" si="227"/>
        <v>203381</v>
      </c>
      <c r="BV222" s="321">
        <f t="shared" si="227"/>
        <v>176800</v>
      </c>
      <c r="BW222" s="321">
        <f t="shared" si="227"/>
        <v>181615</v>
      </c>
      <c r="BX222" s="321">
        <f t="shared" si="227"/>
        <v>194323</v>
      </c>
      <c r="BY222" s="321">
        <f t="shared" si="227"/>
        <v>166412</v>
      </c>
      <c r="BZ222" s="322">
        <f t="shared" ref="BZ222:CK222" si="228">+BZ223+BZ227</f>
        <v>208098</v>
      </c>
      <c r="CA222" s="432">
        <f>SUM(BO222:BZ222)</f>
        <v>2116492</v>
      </c>
      <c r="CB222" s="320">
        <f t="shared" si="228"/>
        <v>151271</v>
      </c>
      <c r="CC222" s="321">
        <f t="shared" si="228"/>
        <v>144557</v>
      </c>
      <c r="CD222" s="321">
        <f t="shared" si="228"/>
        <v>179014</v>
      </c>
      <c r="CE222" s="321">
        <f t="shared" si="228"/>
        <v>166654</v>
      </c>
      <c r="CF222" s="321">
        <f t="shared" si="228"/>
        <v>160733</v>
      </c>
      <c r="CG222" s="321">
        <f t="shared" ref="CG222:CH222" si="229">+CG223+CG227</f>
        <v>174771</v>
      </c>
      <c r="CH222" s="321">
        <f t="shared" si="229"/>
        <v>170182</v>
      </c>
      <c r="CI222" s="321">
        <f t="shared" si="228"/>
        <v>164895</v>
      </c>
      <c r="CJ222" s="321">
        <f t="shared" si="228"/>
        <v>172088</v>
      </c>
      <c r="CK222" s="321">
        <f t="shared" si="228"/>
        <v>181836</v>
      </c>
      <c r="CL222" s="321">
        <f t="shared" ref="CL222:CO222" si="230">+CL223+CL227</f>
        <v>169466</v>
      </c>
      <c r="CM222" s="322">
        <f t="shared" si="230"/>
        <v>199173</v>
      </c>
      <c r="CN222" s="444">
        <f>SUM(CB222:CM222)</f>
        <v>2034640</v>
      </c>
      <c r="CO222" s="321">
        <f t="shared" si="230"/>
        <v>141639</v>
      </c>
      <c r="CP222" s="321">
        <f t="shared" ref="CP222:DD222" si="231">+CP223+CP227</f>
        <v>144167</v>
      </c>
      <c r="CQ222" s="321">
        <f t="shared" si="231"/>
        <v>167426</v>
      </c>
      <c r="CR222" s="321">
        <f t="shared" si="231"/>
        <v>159970</v>
      </c>
      <c r="CS222" s="321">
        <f t="shared" si="231"/>
        <v>158825</v>
      </c>
      <c r="CT222" s="321">
        <f t="shared" si="231"/>
        <v>168744</v>
      </c>
      <c r="CU222" s="321">
        <f t="shared" si="231"/>
        <v>159753</v>
      </c>
      <c r="CV222" s="321">
        <f t="shared" si="231"/>
        <v>171891</v>
      </c>
      <c r="CW222" s="321">
        <f t="shared" si="231"/>
        <v>162882</v>
      </c>
      <c r="CX222" s="321">
        <f t="shared" si="231"/>
        <v>161065</v>
      </c>
      <c r="CY222" s="321">
        <f t="shared" si="231"/>
        <v>163261</v>
      </c>
      <c r="CZ222" s="321">
        <f t="shared" si="231"/>
        <v>181790</v>
      </c>
      <c r="DA222" s="432">
        <f t="shared" si="205"/>
        <v>1941413</v>
      </c>
      <c r="DB222" s="320">
        <f t="shared" si="231"/>
        <v>140733</v>
      </c>
      <c r="DC222" s="321">
        <f t="shared" si="231"/>
        <v>127746</v>
      </c>
      <c r="DD222" s="321">
        <f t="shared" si="231"/>
        <v>176766</v>
      </c>
      <c r="DE222" s="320">
        <f t="shared" si="220"/>
        <v>474842</v>
      </c>
      <c r="DF222" s="388">
        <f t="shared" si="221"/>
        <v>453232</v>
      </c>
      <c r="DG222" s="389">
        <f t="shared" si="222"/>
        <v>445245</v>
      </c>
      <c r="DH222" s="543">
        <f t="shared" ref="DH222:DH230" si="232">((DG222/DF222)-1)*100</f>
        <v>-1.7622321460091128</v>
      </c>
      <c r="DK222" s="268"/>
    </row>
    <row r="223" spans="1:135" s="38" customFormat="1" ht="20.100000000000001" customHeight="1" thickBot="1" x14ac:dyDescent="0.3">
      <c r="A223" s="536"/>
      <c r="B223" s="337" t="s">
        <v>41</v>
      </c>
      <c r="C223" s="412"/>
      <c r="D223" s="101">
        <f t="shared" ref="D223:BP223" si="233">SUM(D224:D226)</f>
        <v>106884</v>
      </c>
      <c r="E223" s="24">
        <f t="shared" si="233"/>
        <v>97442</v>
      </c>
      <c r="F223" s="24">
        <f t="shared" si="233"/>
        <v>123920</v>
      </c>
      <c r="G223" s="24">
        <f t="shared" si="233"/>
        <v>115946</v>
      </c>
      <c r="H223" s="24">
        <f t="shared" si="233"/>
        <v>112405</v>
      </c>
      <c r="I223" s="24">
        <f t="shared" si="233"/>
        <v>121893</v>
      </c>
      <c r="J223" s="24">
        <f t="shared" si="233"/>
        <v>126039</v>
      </c>
      <c r="K223" s="24">
        <f t="shared" si="233"/>
        <v>118331</v>
      </c>
      <c r="L223" s="24">
        <f t="shared" si="233"/>
        <v>125542</v>
      </c>
      <c r="M223" s="24">
        <f t="shared" si="233"/>
        <v>130587</v>
      </c>
      <c r="N223" s="24">
        <f t="shared" si="233"/>
        <v>123174</v>
      </c>
      <c r="O223" s="102">
        <f t="shared" si="233"/>
        <v>141286</v>
      </c>
      <c r="P223" s="24">
        <f t="shared" si="233"/>
        <v>1443449</v>
      </c>
      <c r="Q223" s="101">
        <f t="shared" si="233"/>
        <v>103511</v>
      </c>
      <c r="R223" s="24">
        <f t="shared" si="233"/>
        <v>100396</v>
      </c>
      <c r="S223" s="24">
        <f t="shared" si="233"/>
        <v>136452</v>
      </c>
      <c r="T223" s="24">
        <f t="shared" si="233"/>
        <v>122604</v>
      </c>
      <c r="U223" s="24">
        <f t="shared" si="233"/>
        <v>121924</v>
      </c>
      <c r="V223" s="24">
        <f t="shared" si="233"/>
        <v>119941</v>
      </c>
      <c r="W223" s="24">
        <f t="shared" si="233"/>
        <v>123088</v>
      </c>
      <c r="X223" s="24">
        <f t="shared" si="233"/>
        <v>126454</v>
      </c>
      <c r="Y223" s="24">
        <f t="shared" si="233"/>
        <v>128858</v>
      </c>
      <c r="Z223" s="24">
        <f t="shared" si="233"/>
        <v>128859</v>
      </c>
      <c r="AA223" s="24">
        <f t="shared" si="233"/>
        <v>133573</v>
      </c>
      <c r="AB223" s="102">
        <f t="shared" si="233"/>
        <v>151527</v>
      </c>
      <c r="AC223" s="24">
        <f t="shared" si="233"/>
        <v>1497187</v>
      </c>
      <c r="AD223" s="101">
        <f t="shared" si="233"/>
        <v>116583</v>
      </c>
      <c r="AE223" s="24">
        <f t="shared" si="233"/>
        <v>114583</v>
      </c>
      <c r="AF223" s="24">
        <f t="shared" si="233"/>
        <v>132073</v>
      </c>
      <c r="AG223" s="24">
        <f t="shared" si="233"/>
        <v>118688</v>
      </c>
      <c r="AH223" s="24">
        <f t="shared" si="233"/>
        <v>139607</v>
      </c>
      <c r="AI223" s="24">
        <f t="shared" si="233"/>
        <v>133088</v>
      </c>
      <c r="AJ223" s="24">
        <f t="shared" si="233"/>
        <v>126275</v>
      </c>
      <c r="AK223" s="24">
        <f t="shared" si="233"/>
        <v>142434</v>
      </c>
      <c r="AL223" s="24">
        <f t="shared" si="233"/>
        <v>134056</v>
      </c>
      <c r="AM223" s="24">
        <f t="shared" si="233"/>
        <v>134194</v>
      </c>
      <c r="AN223" s="24">
        <f t="shared" si="233"/>
        <v>137267</v>
      </c>
      <c r="AO223" s="102">
        <f t="shared" si="233"/>
        <v>153678</v>
      </c>
      <c r="AP223" s="24">
        <f t="shared" si="233"/>
        <v>120689</v>
      </c>
      <c r="AQ223" s="24">
        <f t="shared" si="233"/>
        <v>117258</v>
      </c>
      <c r="AR223" s="24">
        <f t="shared" si="233"/>
        <v>137477</v>
      </c>
      <c r="AS223" s="24">
        <f t="shared" si="233"/>
        <v>117515</v>
      </c>
      <c r="AT223" s="24">
        <f t="shared" si="233"/>
        <v>147394</v>
      </c>
      <c r="AU223" s="24">
        <f t="shared" si="233"/>
        <v>125905</v>
      </c>
      <c r="AV223" s="24">
        <f t="shared" si="233"/>
        <v>144976</v>
      </c>
      <c r="AW223" s="24">
        <f t="shared" si="233"/>
        <v>148470</v>
      </c>
      <c r="AX223" s="24">
        <f t="shared" si="233"/>
        <v>130351</v>
      </c>
      <c r="AY223" s="24">
        <f t="shared" si="233"/>
        <v>159682</v>
      </c>
      <c r="AZ223" s="24">
        <f t="shared" si="233"/>
        <v>142305</v>
      </c>
      <c r="BA223" s="24">
        <f t="shared" si="233"/>
        <v>157312</v>
      </c>
      <c r="BB223" s="101">
        <f t="shared" si="233"/>
        <v>136584</v>
      </c>
      <c r="BC223" s="24">
        <f t="shared" si="233"/>
        <v>118964</v>
      </c>
      <c r="BD223" s="24">
        <f t="shared" si="233"/>
        <v>133517</v>
      </c>
      <c r="BE223" s="24">
        <f t="shared" si="233"/>
        <v>149776</v>
      </c>
      <c r="BF223" s="24">
        <f t="shared" si="233"/>
        <v>140021</v>
      </c>
      <c r="BG223" s="24">
        <f t="shared" si="233"/>
        <v>134197</v>
      </c>
      <c r="BH223" s="24">
        <f t="shared" si="233"/>
        <v>158305</v>
      </c>
      <c r="BI223" s="24">
        <f t="shared" si="233"/>
        <v>145669</v>
      </c>
      <c r="BJ223" s="24">
        <f t="shared" si="233"/>
        <v>147494</v>
      </c>
      <c r="BK223" s="24">
        <f t="shared" si="233"/>
        <v>166514</v>
      </c>
      <c r="BL223" s="24">
        <f t="shared" si="233"/>
        <v>150938</v>
      </c>
      <c r="BM223" s="102">
        <f t="shared" si="233"/>
        <v>167298</v>
      </c>
      <c r="BN223" s="23">
        <f t="shared" si="215"/>
        <v>1749277</v>
      </c>
      <c r="BO223" s="101">
        <f t="shared" si="233"/>
        <v>142201</v>
      </c>
      <c r="BP223" s="24">
        <f t="shared" si="233"/>
        <v>133560</v>
      </c>
      <c r="BQ223" s="24">
        <f t="shared" ref="BQ223:BY223" si="234">SUM(BQ224:BQ226)</f>
        <v>139924</v>
      </c>
      <c r="BR223" s="24">
        <f t="shared" si="234"/>
        <v>145700</v>
      </c>
      <c r="BS223" s="24">
        <f t="shared" si="234"/>
        <v>147355</v>
      </c>
      <c r="BT223" s="24">
        <f t="shared" si="234"/>
        <v>142160</v>
      </c>
      <c r="BU223" s="24">
        <f t="shared" si="234"/>
        <v>178323</v>
      </c>
      <c r="BV223" s="24">
        <f t="shared" si="234"/>
        <v>154711</v>
      </c>
      <c r="BW223" s="24">
        <f t="shared" si="234"/>
        <v>157848</v>
      </c>
      <c r="BX223" s="24">
        <f t="shared" si="234"/>
        <v>169043</v>
      </c>
      <c r="BY223" s="24">
        <f t="shared" si="234"/>
        <v>144803</v>
      </c>
      <c r="BZ223" s="102">
        <f t="shared" ref="BZ223:CK223" si="235">SUM(BZ224:BZ226)</f>
        <v>182956</v>
      </c>
      <c r="CA223" s="273">
        <f>SUM(BO223:BZ223)</f>
        <v>1838584</v>
      </c>
      <c r="CB223" s="101">
        <f t="shared" si="235"/>
        <v>132608</v>
      </c>
      <c r="CC223" s="24">
        <f t="shared" si="235"/>
        <v>126610</v>
      </c>
      <c r="CD223" s="24">
        <f t="shared" si="235"/>
        <v>157286</v>
      </c>
      <c r="CE223" s="24">
        <f t="shared" si="235"/>
        <v>146642</v>
      </c>
      <c r="CF223" s="24">
        <f t="shared" si="235"/>
        <v>141581</v>
      </c>
      <c r="CG223" s="24">
        <f t="shared" ref="CG223:CH223" si="236">SUM(CG224:CG226)</f>
        <v>154489</v>
      </c>
      <c r="CH223" s="24">
        <f t="shared" si="236"/>
        <v>150729</v>
      </c>
      <c r="CI223" s="24">
        <f t="shared" si="235"/>
        <v>146170</v>
      </c>
      <c r="CJ223" s="24">
        <f t="shared" si="235"/>
        <v>153002</v>
      </c>
      <c r="CK223" s="24">
        <f t="shared" si="235"/>
        <v>161733</v>
      </c>
      <c r="CL223" s="24">
        <f t="shared" ref="CL223:CO223" si="237">SUM(CL224:CL226)</f>
        <v>150610</v>
      </c>
      <c r="CM223" s="102">
        <f t="shared" si="237"/>
        <v>178264</v>
      </c>
      <c r="CN223" s="23">
        <f>SUM(CB223:CM223)</f>
        <v>1799724</v>
      </c>
      <c r="CO223" s="24">
        <f t="shared" si="237"/>
        <v>126562</v>
      </c>
      <c r="CP223" s="24">
        <f t="shared" ref="CP223:DD223" si="238">SUM(CP224:CP226)</f>
        <v>128491</v>
      </c>
      <c r="CQ223" s="24">
        <f t="shared" si="238"/>
        <v>149183</v>
      </c>
      <c r="CR223" s="24">
        <f t="shared" si="238"/>
        <v>142964</v>
      </c>
      <c r="CS223" s="24">
        <f t="shared" si="238"/>
        <v>141928</v>
      </c>
      <c r="CT223" s="24">
        <f t="shared" si="238"/>
        <v>151083</v>
      </c>
      <c r="CU223" s="24">
        <f t="shared" si="238"/>
        <v>143667</v>
      </c>
      <c r="CV223" s="24">
        <f t="shared" si="238"/>
        <v>154872</v>
      </c>
      <c r="CW223" s="24">
        <f t="shared" si="238"/>
        <v>147019</v>
      </c>
      <c r="CX223" s="24">
        <f t="shared" si="238"/>
        <v>145613</v>
      </c>
      <c r="CY223" s="24">
        <f t="shared" si="238"/>
        <v>147924</v>
      </c>
      <c r="CZ223" s="24">
        <f t="shared" si="238"/>
        <v>165916</v>
      </c>
      <c r="DA223" s="23">
        <f t="shared" si="205"/>
        <v>1745222</v>
      </c>
      <c r="DB223" s="101">
        <f t="shared" si="238"/>
        <v>128132</v>
      </c>
      <c r="DC223" s="370">
        <f t="shared" si="238"/>
        <v>115791</v>
      </c>
      <c r="DD223" s="370">
        <f t="shared" si="238"/>
        <v>160667</v>
      </c>
      <c r="DE223" s="138">
        <f t="shared" si="220"/>
        <v>416504</v>
      </c>
      <c r="DF223" s="566">
        <f t="shared" si="221"/>
        <v>404236</v>
      </c>
      <c r="DG223" s="527">
        <f t="shared" si="222"/>
        <v>404590</v>
      </c>
      <c r="DH223" s="366">
        <f t="shared" si="232"/>
        <v>8.7572606101393724E-2</v>
      </c>
      <c r="DI223" s="231"/>
      <c r="DJ223" s="266"/>
      <c r="DK223" s="268"/>
      <c r="DL223" s="234"/>
      <c r="DM223" s="234"/>
      <c r="DN223" s="209"/>
      <c r="DO223" s="219"/>
      <c r="DP223" s="219"/>
      <c r="DQ223" s="209"/>
      <c r="DR223" s="209"/>
      <c r="DS223" s="209"/>
      <c r="DT223" s="209"/>
      <c r="DU223" s="209"/>
      <c r="DV223" s="209"/>
      <c r="DW223" s="209"/>
      <c r="DX223" s="209"/>
      <c r="DY223" s="209"/>
      <c r="DZ223" s="209"/>
      <c r="EA223" s="209"/>
      <c r="EB223" s="209"/>
      <c r="EC223" s="209"/>
      <c r="ED223" s="209"/>
      <c r="EE223" s="209"/>
    </row>
    <row r="224" spans="1:135" ht="20.100000000000001" customHeight="1" x14ac:dyDescent="0.25">
      <c r="A224" s="536"/>
      <c r="B224" s="670" t="s">
        <v>36</v>
      </c>
      <c r="C224" s="671"/>
      <c r="D224" s="52">
        <v>88171</v>
      </c>
      <c r="E224" s="26">
        <v>80826</v>
      </c>
      <c r="F224" s="26">
        <v>102719</v>
      </c>
      <c r="G224" s="26">
        <v>94713</v>
      </c>
      <c r="H224" s="26">
        <v>91557</v>
      </c>
      <c r="I224" s="26">
        <v>99336</v>
      </c>
      <c r="J224" s="26">
        <v>103069</v>
      </c>
      <c r="K224" s="26">
        <v>97140</v>
      </c>
      <c r="L224" s="26">
        <v>103346</v>
      </c>
      <c r="M224" s="26">
        <v>107101</v>
      </c>
      <c r="N224" s="26">
        <v>101442</v>
      </c>
      <c r="O224" s="76">
        <v>111440</v>
      </c>
      <c r="P224" s="111">
        <v>1180860</v>
      </c>
      <c r="Q224" s="45">
        <v>85764</v>
      </c>
      <c r="R224" s="31">
        <v>86295</v>
      </c>
      <c r="S224" s="31">
        <v>114113</v>
      </c>
      <c r="T224" s="31">
        <v>102328</v>
      </c>
      <c r="U224" s="31">
        <v>101617</v>
      </c>
      <c r="V224" s="31">
        <v>103860</v>
      </c>
      <c r="W224" s="31">
        <v>105952</v>
      </c>
      <c r="X224" s="31">
        <v>107669</v>
      </c>
      <c r="Y224" s="31">
        <v>109558</v>
      </c>
      <c r="Z224" s="31">
        <v>109052</v>
      </c>
      <c r="AA224" s="31">
        <v>112015</v>
      </c>
      <c r="AB224" s="158">
        <v>121327</v>
      </c>
      <c r="AC224" s="418">
        <v>1259550</v>
      </c>
      <c r="AD224" s="45">
        <v>99047</v>
      </c>
      <c r="AE224" s="31">
        <v>99587</v>
      </c>
      <c r="AF224" s="31">
        <v>113039</v>
      </c>
      <c r="AG224" s="31">
        <v>102942</v>
      </c>
      <c r="AH224" s="31">
        <v>118340</v>
      </c>
      <c r="AI224" s="31">
        <v>111859</v>
      </c>
      <c r="AJ224" s="31">
        <v>108746</v>
      </c>
      <c r="AK224" s="31">
        <v>120455</v>
      </c>
      <c r="AL224" s="31">
        <v>112707</v>
      </c>
      <c r="AM224" s="31">
        <v>112833</v>
      </c>
      <c r="AN224" s="31">
        <v>116177</v>
      </c>
      <c r="AO224" s="133">
        <v>124106</v>
      </c>
      <c r="AP224" s="31">
        <v>102357</v>
      </c>
      <c r="AQ224" s="31">
        <v>103115</v>
      </c>
      <c r="AR224" s="31">
        <v>118766</v>
      </c>
      <c r="AS224" s="31">
        <v>101983</v>
      </c>
      <c r="AT224" s="31">
        <v>125863</v>
      </c>
      <c r="AU224" s="31">
        <v>107371</v>
      </c>
      <c r="AV224" s="31">
        <v>124163</v>
      </c>
      <c r="AW224" s="31">
        <v>126649</v>
      </c>
      <c r="AX224" s="31">
        <v>110414</v>
      </c>
      <c r="AY224" s="31">
        <v>136470</v>
      </c>
      <c r="AZ224" s="31">
        <v>120948</v>
      </c>
      <c r="BA224" s="31">
        <v>128882</v>
      </c>
      <c r="BB224" s="52">
        <v>115761</v>
      </c>
      <c r="BC224" s="26">
        <v>106303</v>
      </c>
      <c r="BD224" s="26">
        <v>116876</v>
      </c>
      <c r="BE224" s="26">
        <v>129897</v>
      </c>
      <c r="BF224" s="26">
        <v>122104</v>
      </c>
      <c r="BG224" s="26">
        <v>115511</v>
      </c>
      <c r="BH224" s="26">
        <v>135844</v>
      </c>
      <c r="BI224" s="26">
        <v>125259</v>
      </c>
      <c r="BJ224" s="26">
        <v>126269</v>
      </c>
      <c r="BK224" s="26">
        <v>142410</v>
      </c>
      <c r="BL224" s="26">
        <v>128591</v>
      </c>
      <c r="BM224" s="76">
        <v>138334</v>
      </c>
      <c r="BN224" s="443">
        <f t="shared" si="215"/>
        <v>1503159</v>
      </c>
      <c r="BO224" s="52">
        <v>120808</v>
      </c>
      <c r="BP224" s="26">
        <v>117788</v>
      </c>
      <c r="BQ224" s="26">
        <v>122930</v>
      </c>
      <c r="BR224" s="26">
        <v>126593</v>
      </c>
      <c r="BS224" s="26">
        <v>128101</v>
      </c>
      <c r="BT224" s="26">
        <v>123457</v>
      </c>
      <c r="BU224" s="26">
        <v>158196</v>
      </c>
      <c r="BV224" s="26">
        <v>125659</v>
      </c>
      <c r="BW224" s="98">
        <v>136954</v>
      </c>
      <c r="BX224" s="98">
        <v>146078</v>
      </c>
      <c r="BY224" s="98">
        <v>125378</v>
      </c>
      <c r="BZ224" s="241">
        <v>151485</v>
      </c>
      <c r="CA224" s="562">
        <f>SUM(BO224:BZ224)</f>
        <v>1583427</v>
      </c>
      <c r="CB224" s="137">
        <v>115208</v>
      </c>
      <c r="CC224" s="98">
        <v>113660</v>
      </c>
      <c r="CD224" s="98">
        <v>138690</v>
      </c>
      <c r="CE224" s="98">
        <v>128353</v>
      </c>
      <c r="CF224" s="98">
        <v>122461</v>
      </c>
      <c r="CG224" s="98">
        <v>136349</v>
      </c>
      <c r="CH224" s="98">
        <v>133073</v>
      </c>
      <c r="CI224" s="98">
        <v>127736</v>
      </c>
      <c r="CJ224" s="98">
        <v>133100</v>
      </c>
      <c r="CK224" s="98">
        <v>140932</v>
      </c>
      <c r="CL224" s="98">
        <v>131371</v>
      </c>
      <c r="CM224" s="241">
        <v>148407</v>
      </c>
      <c r="CN224" s="433">
        <f t="shared" ref="CN224:CN230" si="239">SUM(CB224:CM224)</f>
        <v>1569340</v>
      </c>
      <c r="CO224" s="98">
        <v>110558</v>
      </c>
      <c r="CP224" s="98">
        <v>116608</v>
      </c>
      <c r="CQ224" s="98">
        <v>132751</v>
      </c>
      <c r="CR224" s="98">
        <v>125890</v>
      </c>
      <c r="CS224" s="98">
        <v>124906</v>
      </c>
      <c r="CT224" s="98">
        <v>132522</v>
      </c>
      <c r="CU224" s="98">
        <v>125687</v>
      </c>
      <c r="CV224" s="98">
        <v>136860</v>
      </c>
      <c r="CW224" s="98">
        <v>128975</v>
      </c>
      <c r="CX224" s="98">
        <v>127769</v>
      </c>
      <c r="CY224" s="98">
        <v>128912</v>
      </c>
      <c r="CZ224" s="98">
        <v>140120</v>
      </c>
      <c r="DA224" s="433">
        <f t="shared" si="205"/>
        <v>1531558</v>
      </c>
      <c r="DB224" s="137">
        <v>113372</v>
      </c>
      <c r="DC224" s="98">
        <v>104821</v>
      </c>
      <c r="DD224" s="98">
        <v>143115</v>
      </c>
      <c r="DE224" s="549">
        <f t="shared" si="220"/>
        <v>367558</v>
      </c>
      <c r="DF224" s="485">
        <f t="shared" si="221"/>
        <v>359917</v>
      </c>
      <c r="DG224" s="474">
        <f t="shared" si="222"/>
        <v>361308</v>
      </c>
      <c r="DH224" s="357">
        <f t="shared" si="232"/>
        <v>0.38647799353739298</v>
      </c>
      <c r="DJ224" s="234"/>
      <c r="DK224" s="268"/>
    </row>
    <row r="225" spans="1:135" ht="20.100000000000001" customHeight="1" x14ac:dyDescent="0.25">
      <c r="A225" s="536"/>
      <c r="B225" s="59" t="s">
        <v>37</v>
      </c>
      <c r="C225" s="411"/>
      <c r="D225" s="52">
        <v>13410</v>
      </c>
      <c r="E225" s="26">
        <v>11749</v>
      </c>
      <c r="F225" s="26">
        <v>14875</v>
      </c>
      <c r="G225" s="26">
        <v>15383</v>
      </c>
      <c r="H225" s="26">
        <v>15031</v>
      </c>
      <c r="I225" s="26">
        <v>16540</v>
      </c>
      <c r="J225" s="26">
        <v>16530</v>
      </c>
      <c r="K225" s="26">
        <v>15444</v>
      </c>
      <c r="L225" s="26">
        <v>16440</v>
      </c>
      <c r="M225" s="26">
        <v>17504</v>
      </c>
      <c r="N225" s="26">
        <v>16065</v>
      </c>
      <c r="O225" s="76">
        <v>22818</v>
      </c>
      <c r="P225" s="80">
        <v>191789</v>
      </c>
      <c r="Q225" s="52">
        <v>12680</v>
      </c>
      <c r="R225" s="26">
        <v>9414</v>
      </c>
      <c r="S225" s="26">
        <v>16675</v>
      </c>
      <c r="T225" s="26">
        <v>15222</v>
      </c>
      <c r="U225" s="26">
        <v>15551</v>
      </c>
      <c r="V225" s="26">
        <v>11233</v>
      </c>
      <c r="W225" s="26">
        <v>12716</v>
      </c>
      <c r="X225" s="26">
        <v>14356</v>
      </c>
      <c r="Y225" s="26">
        <v>15106</v>
      </c>
      <c r="Z225" s="26">
        <v>15549</v>
      </c>
      <c r="AA225" s="26">
        <v>17449</v>
      </c>
      <c r="AB225" s="159">
        <v>25219</v>
      </c>
      <c r="AC225" s="419">
        <v>181170</v>
      </c>
      <c r="AD225" s="52">
        <v>13855</v>
      </c>
      <c r="AE225" s="26">
        <v>11154</v>
      </c>
      <c r="AF225" s="26">
        <v>14655</v>
      </c>
      <c r="AG225" s="26">
        <v>12214</v>
      </c>
      <c r="AH225" s="26">
        <v>16968</v>
      </c>
      <c r="AI225" s="26">
        <v>17438</v>
      </c>
      <c r="AJ225" s="26">
        <v>13595</v>
      </c>
      <c r="AK225" s="26">
        <v>17760</v>
      </c>
      <c r="AL225" s="26">
        <v>17433</v>
      </c>
      <c r="AM225" s="26">
        <v>17457</v>
      </c>
      <c r="AN225" s="26">
        <v>17388</v>
      </c>
      <c r="AO225" s="76">
        <v>25045</v>
      </c>
      <c r="AP225" s="26">
        <v>14905</v>
      </c>
      <c r="AQ225" s="26">
        <v>10518</v>
      </c>
      <c r="AR225" s="26">
        <v>14239</v>
      </c>
      <c r="AS225" s="26">
        <v>11435</v>
      </c>
      <c r="AT225" s="26">
        <v>17006</v>
      </c>
      <c r="AU225" s="26">
        <v>14865</v>
      </c>
      <c r="AV225" s="26">
        <v>16410</v>
      </c>
      <c r="AW225" s="26">
        <v>17363</v>
      </c>
      <c r="AX225" s="26">
        <v>15691</v>
      </c>
      <c r="AY225" s="26">
        <v>18613</v>
      </c>
      <c r="AZ225" s="26">
        <v>17095</v>
      </c>
      <c r="BA225" s="26">
        <v>23828</v>
      </c>
      <c r="BB225" s="52">
        <v>16858</v>
      </c>
      <c r="BC225" s="26">
        <v>9346</v>
      </c>
      <c r="BD225" s="26">
        <v>12907</v>
      </c>
      <c r="BE225" s="26">
        <v>15559</v>
      </c>
      <c r="BF225" s="26">
        <v>13864</v>
      </c>
      <c r="BG225" s="26">
        <v>14510</v>
      </c>
      <c r="BH225" s="26">
        <v>17163</v>
      </c>
      <c r="BI225" s="26">
        <v>15653</v>
      </c>
      <c r="BJ225" s="26">
        <v>16449</v>
      </c>
      <c r="BK225" s="26">
        <v>18861</v>
      </c>
      <c r="BL225" s="26">
        <v>17578</v>
      </c>
      <c r="BM225" s="76">
        <v>23807</v>
      </c>
      <c r="BN225" s="443">
        <f t="shared" ref="BN225:BN226" si="240">SUM(BB225:BM225)</f>
        <v>192555</v>
      </c>
      <c r="BO225" s="52">
        <v>17260</v>
      </c>
      <c r="BP225" s="26">
        <v>11634</v>
      </c>
      <c r="BQ225" s="26">
        <v>13016</v>
      </c>
      <c r="BR225" s="26">
        <v>14698</v>
      </c>
      <c r="BS225" s="26">
        <v>14875</v>
      </c>
      <c r="BT225" s="26">
        <v>14369</v>
      </c>
      <c r="BU225" s="26">
        <v>15586</v>
      </c>
      <c r="BV225" s="26">
        <v>14526</v>
      </c>
      <c r="BW225" s="98">
        <v>16191</v>
      </c>
      <c r="BX225" s="98">
        <v>17858</v>
      </c>
      <c r="BY225" s="98">
        <v>15126</v>
      </c>
      <c r="BZ225" s="241">
        <v>25601</v>
      </c>
      <c r="CA225" s="433">
        <f t="shared" ref="CA225:CA226" si="241">SUM(BO225:BZ225)</f>
        <v>190740</v>
      </c>
      <c r="CB225" s="137">
        <v>13521</v>
      </c>
      <c r="CC225" s="98">
        <v>8915</v>
      </c>
      <c r="CD225" s="98">
        <v>13778</v>
      </c>
      <c r="CE225" s="98">
        <v>13528</v>
      </c>
      <c r="CF225" s="98">
        <v>14331</v>
      </c>
      <c r="CG225" s="98">
        <v>12486</v>
      </c>
      <c r="CH225" s="98">
        <v>12296</v>
      </c>
      <c r="CI225" s="98">
        <v>12899</v>
      </c>
      <c r="CJ225" s="98">
        <v>14437</v>
      </c>
      <c r="CK225" s="98">
        <v>15140</v>
      </c>
      <c r="CL225" s="98">
        <v>14004</v>
      </c>
      <c r="CM225" s="241">
        <v>23749</v>
      </c>
      <c r="CN225" s="433">
        <f t="shared" si="239"/>
        <v>169084</v>
      </c>
      <c r="CO225" s="98">
        <v>11693</v>
      </c>
      <c r="CP225" s="98">
        <v>7143</v>
      </c>
      <c r="CQ225" s="98">
        <v>11479</v>
      </c>
      <c r="CR225" s="98">
        <v>12251</v>
      </c>
      <c r="CS225" s="98">
        <v>12065</v>
      </c>
      <c r="CT225" s="98">
        <v>12741</v>
      </c>
      <c r="CU225" s="98">
        <v>12554</v>
      </c>
      <c r="CV225" s="98">
        <v>12688</v>
      </c>
      <c r="CW225" s="98">
        <v>12767</v>
      </c>
      <c r="CX225" s="98">
        <v>12800</v>
      </c>
      <c r="CY225" s="98">
        <v>13867</v>
      </c>
      <c r="CZ225" s="98">
        <v>19654</v>
      </c>
      <c r="DA225" s="433">
        <f t="shared" si="205"/>
        <v>151702</v>
      </c>
      <c r="DB225" s="137">
        <v>9967</v>
      </c>
      <c r="DC225" s="98">
        <v>6383</v>
      </c>
      <c r="DD225" s="98">
        <v>11606</v>
      </c>
      <c r="DE225" s="549">
        <f t="shared" si="220"/>
        <v>36214</v>
      </c>
      <c r="DF225" s="485">
        <f t="shared" si="221"/>
        <v>30315</v>
      </c>
      <c r="DG225" s="474">
        <f t="shared" si="222"/>
        <v>27956</v>
      </c>
      <c r="DH225" s="357">
        <f t="shared" si="232"/>
        <v>-7.781626257628238</v>
      </c>
      <c r="DI225" s="267"/>
      <c r="DJ225" s="266"/>
      <c r="DK225" s="268"/>
    </row>
    <row r="226" spans="1:135" ht="20.100000000000001" customHeight="1" thickBot="1" x14ac:dyDescent="0.3">
      <c r="A226" s="536"/>
      <c r="B226" s="68" t="s">
        <v>38</v>
      </c>
      <c r="C226" s="413"/>
      <c r="D226" s="52">
        <v>5303</v>
      </c>
      <c r="E226" s="26">
        <v>4867</v>
      </c>
      <c r="F226" s="26">
        <v>6326</v>
      </c>
      <c r="G226" s="26">
        <v>5850</v>
      </c>
      <c r="H226" s="26">
        <v>5817</v>
      </c>
      <c r="I226" s="26">
        <v>6017</v>
      </c>
      <c r="J226" s="26">
        <v>6440</v>
      </c>
      <c r="K226" s="26">
        <v>5747</v>
      </c>
      <c r="L226" s="26">
        <v>5756</v>
      </c>
      <c r="M226" s="26">
        <v>5982</v>
      </c>
      <c r="N226" s="26">
        <v>5667</v>
      </c>
      <c r="O226" s="76">
        <v>7028</v>
      </c>
      <c r="P226" s="24">
        <v>70800</v>
      </c>
      <c r="Q226" s="46">
        <v>5067</v>
      </c>
      <c r="R226" s="32">
        <v>4687</v>
      </c>
      <c r="S226" s="32">
        <v>5664</v>
      </c>
      <c r="T226" s="32">
        <v>5054</v>
      </c>
      <c r="U226" s="32">
        <v>4756</v>
      </c>
      <c r="V226" s="32">
        <v>4848</v>
      </c>
      <c r="W226" s="32">
        <v>4420</v>
      </c>
      <c r="X226" s="32">
        <v>4429</v>
      </c>
      <c r="Y226" s="32">
        <v>4194</v>
      </c>
      <c r="Z226" s="32">
        <v>4258</v>
      </c>
      <c r="AA226" s="32">
        <v>4109</v>
      </c>
      <c r="AB226" s="64">
        <v>4981</v>
      </c>
      <c r="AC226" s="316">
        <v>56467</v>
      </c>
      <c r="AD226" s="52">
        <v>3681</v>
      </c>
      <c r="AE226" s="26">
        <v>3842</v>
      </c>
      <c r="AF226" s="26">
        <v>4379</v>
      </c>
      <c r="AG226" s="26">
        <v>3532</v>
      </c>
      <c r="AH226" s="26">
        <v>4299</v>
      </c>
      <c r="AI226" s="26">
        <v>3791</v>
      </c>
      <c r="AJ226" s="26">
        <v>3934</v>
      </c>
      <c r="AK226" s="26">
        <v>4219</v>
      </c>
      <c r="AL226" s="26">
        <v>3916</v>
      </c>
      <c r="AM226" s="26">
        <v>3904</v>
      </c>
      <c r="AN226" s="26">
        <v>3702</v>
      </c>
      <c r="AO226" s="76">
        <v>4527</v>
      </c>
      <c r="AP226" s="32">
        <v>3427</v>
      </c>
      <c r="AQ226" s="32">
        <v>3625</v>
      </c>
      <c r="AR226" s="32">
        <v>4472</v>
      </c>
      <c r="AS226" s="32">
        <v>4097</v>
      </c>
      <c r="AT226" s="32">
        <v>4525</v>
      </c>
      <c r="AU226" s="32">
        <v>3669</v>
      </c>
      <c r="AV226" s="32">
        <v>4403</v>
      </c>
      <c r="AW226" s="32">
        <v>4458</v>
      </c>
      <c r="AX226" s="32">
        <v>4246</v>
      </c>
      <c r="AY226" s="32">
        <v>4599</v>
      </c>
      <c r="AZ226" s="32">
        <v>4262</v>
      </c>
      <c r="BA226" s="32">
        <v>4602</v>
      </c>
      <c r="BB226" s="52">
        <v>3965</v>
      </c>
      <c r="BC226" s="26">
        <v>3315</v>
      </c>
      <c r="BD226" s="26">
        <v>3734</v>
      </c>
      <c r="BE226" s="26">
        <v>4320</v>
      </c>
      <c r="BF226" s="26">
        <v>4053</v>
      </c>
      <c r="BG226" s="26">
        <v>4176</v>
      </c>
      <c r="BH226" s="26">
        <v>5298</v>
      </c>
      <c r="BI226" s="26">
        <v>4757</v>
      </c>
      <c r="BJ226" s="26">
        <v>4776</v>
      </c>
      <c r="BK226" s="26">
        <v>5243</v>
      </c>
      <c r="BL226" s="26">
        <v>4769</v>
      </c>
      <c r="BM226" s="76">
        <v>5157</v>
      </c>
      <c r="BN226" s="443">
        <f t="shared" si="240"/>
        <v>53563</v>
      </c>
      <c r="BO226" s="52">
        <v>4133</v>
      </c>
      <c r="BP226" s="26">
        <v>4138</v>
      </c>
      <c r="BQ226" s="26">
        <v>3978</v>
      </c>
      <c r="BR226" s="26">
        <v>4409</v>
      </c>
      <c r="BS226" s="26">
        <v>4379</v>
      </c>
      <c r="BT226" s="26">
        <v>4334</v>
      </c>
      <c r="BU226" s="26">
        <v>4541</v>
      </c>
      <c r="BV226" s="26">
        <v>14526</v>
      </c>
      <c r="BW226" s="98">
        <v>4703</v>
      </c>
      <c r="BX226" s="98">
        <v>5107</v>
      </c>
      <c r="BY226" s="98">
        <v>4299</v>
      </c>
      <c r="BZ226" s="241">
        <v>5870</v>
      </c>
      <c r="CA226" s="397">
        <f t="shared" si="241"/>
        <v>64417</v>
      </c>
      <c r="CB226" s="137">
        <v>3879</v>
      </c>
      <c r="CC226" s="98">
        <v>4035</v>
      </c>
      <c r="CD226" s="98">
        <v>4818</v>
      </c>
      <c r="CE226" s="98">
        <v>4761</v>
      </c>
      <c r="CF226" s="98">
        <v>4789</v>
      </c>
      <c r="CG226" s="98">
        <v>5654</v>
      </c>
      <c r="CH226" s="98">
        <v>5360</v>
      </c>
      <c r="CI226" s="98">
        <v>5535</v>
      </c>
      <c r="CJ226" s="98">
        <v>5465</v>
      </c>
      <c r="CK226" s="98">
        <v>5661</v>
      </c>
      <c r="CL226" s="98">
        <v>5235</v>
      </c>
      <c r="CM226" s="241">
        <v>6108</v>
      </c>
      <c r="CN226" s="433">
        <f t="shared" si="239"/>
        <v>61300</v>
      </c>
      <c r="CO226" s="98">
        <v>4311</v>
      </c>
      <c r="CP226" s="98">
        <v>4740</v>
      </c>
      <c r="CQ226" s="98">
        <v>4953</v>
      </c>
      <c r="CR226" s="98">
        <v>4823</v>
      </c>
      <c r="CS226" s="98">
        <v>4957</v>
      </c>
      <c r="CT226" s="98">
        <v>5820</v>
      </c>
      <c r="CU226" s="98">
        <v>5426</v>
      </c>
      <c r="CV226" s="98">
        <v>5324</v>
      </c>
      <c r="CW226" s="98">
        <v>5277</v>
      </c>
      <c r="CX226" s="98">
        <v>5044</v>
      </c>
      <c r="CY226" s="98">
        <v>5145</v>
      </c>
      <c r="CZ226" s="98">
        <v>6142</v>
      </c>
      <c r="DA226" s="433">
        <f t="shared" si="205"/>
        <v>61962</v>
      </c>
      <c r="DB226" s="137">
        <v>4793</v>
      </c>
      <c r="DC226" s="98">
        <v>4587</v>
      </c>
      <c r="DD226" s="98">
        <v>5946</v>
      </c>
      <c r="DE226" s="549">
        <f t="shared" si="220"/>
        <v>12732</v>
      </c>
      <c r="DF226" s="485">
        <f t="shared" si="221"/>
        <v>14004</v>
      </c>
      <c r="DG226" s="474">
        <f t="shared" si="222"/>
        <v>15326</v>
      </c>
      <c r="DH226" s="359">
        <f t="shared" si="232"/>
        <v>9.4401599542987658</v>
      </c>
      <c r="DJ226" s="266"/>
      <c r="DK226" s="268"/>
    </row>
    <row r="227" spans="1:135" s="38" customFormat="1" ht="20.100000000000001" customHeight="1" thickBot="1" x14ac:dyDescent="0.3">
      <c r="A227" s="536"/>
      <c r="B227" s="337" t="s">
        <v>39</v>
      </c>
      <c r="C227" s="414"/>
      <c r="D227" s="138">
        <f t="shared" ref="D227:BP227" si="242">SUM(D228:D230)</f>
        <v>25812</v>
      </c>
      <c r="E227" s="370">
        <f t="shared" si="242"/>
        <v>25061</v>
      </c>
      <c r="F227" s="370">
        <f t="shared" si="242"/>
        <v>31285</v>
      </c>
      <c r="G227" s="370">
        <f t="shared" si="242"/>
        <v>29669</v>
      </c>
      <c r="H227" s="370">
        <f t="shared" si="242"/>
        <v>29062</v>
      </c>
      <c r="I227" s="370">
        <f t="shared" si="242"/>
        <v>31658</v>
      </c>
      <c r="J227" s="370">
        <f t="shared" si="242"/>
        <v>32336</v>
      </c>
      <c r="K227" s="370">
        <f t="shared" si="242"/>
        <v>29991</v>
      </c>
      <c r="L227" s="370">
        <f t="shared" si="242"/>
        <v>30967</v>
      </c>
      <c r="M227" s="370">
        <f t="shared" si="242"/>
        <v>32862</v>
      </c>
      <c r="N227" s="370">
        <f t="shared" si="242"/>
        <v>31197</v>
      </c>
      <c r="O227" s="371">
        <f t="shared" si="242"/>
        <v>32868</v>
      </c>
      <c r="P227" s="370">
        <f t="shared" si="242"/>
        <v>362768</v>
      </c>
      <c r="Q227" s="138">
        <f t="shared" si="242"/>
        <v>25128</v>
      </c>
      <c r="R227" s="370">
        <f t="shared" si="242"/>
        <v>24922</v>
      </c>
      <c r="S227" s="370">
        <f t="shared" si="242"/>
        <v>33066</v>
      </c>
      <c r="T227" s="370">
        <f t="shared" si="242"/>
        <v>29995</v>
      </c>
      <c r="U227" s="370">
        <f t="shared" si="242"/>
        <v>30762</v>
      </c>
      <c r="V227" s="370">
        <f t="shared" si="242"/>
        <v>30078</v>
      </c>
      <c r="W227" s="370">
        <f t="shared" si="242"/>
        <v>29983</v>
      </c>
      <c r="X227" s="370">
        <f t="shared" si="242"/>
        <v>30508</v>
      </c>
      <c r="Y227" s="370">
        <f t="shared" si="242"/>
        <v>29794</v>
      </c>
      <c r="Z227" s="370">
        <f t="shared" si="242"/>
        <v>30147</v>
      </c>
      <c r="AA227" s="370">
        <f t="shared" si="242"/>
        <v>30379</v>
      </c>
      <c r="AB227" s="371">
        <f t="shared" si="242"/>
        <v>33877</v>
      </c>
      <c r="AC227" s="370">
        <f t="shared" si="242"/>
        <v>358639</v>
      </c>
      <c r="AD227" s="138">
        <f t="shared" si="242"/>
        <v>25525</v>
      </c>
      <c r="AE227" s="370">
        <f t="shared" si="242"/>
        <v>25702</v>
      </c>
      <c r="AF227" s="370">
        <f t="shared" si="242"/>
        <v>28495</v>
      </c>
      <c r="AG227" s="370">
        <f t="shared" si="242"/>
        <v>26071</v>
      </c>
      <c r="AH227" s="370">
        <f t="shared" si="242"/>
        <v>29942</v>
      </c>
      <c r="AI227" s="370">
        <f t="shared" si="242"/>
        <v>28239</v>
      </c>
      <c r="AJ227" s="370">
        <f t="shared" si="242"/>
        <v>28700</v>
      </c>
      <c r="AK227" s="370">
        <f t="shared" si="242"/>
        <v>30940</v>
      </c>
      <c r="AL227" s="370">
        <f t="shared" si="242"/>
        <v>28762</v>
      </c>
      <c r="AM227" s="370">
        <f t="shared" si="242"/>
        <v>29101</v>
      </c>
      <c r="AN227" s="370">
        <f t="shared" si="242"/>
        <v>29217</v>
      </c>
      <c r="AO227" s="371">
        <f t="shared" si="242"/>
        <v>30755</v>
      </c>
      <c r="AP227" s="370">
        <f t="shared" si="242"/>
        <v>25041</v>
      </c>
      <c r="AQ227" s="370">
        <f t="shared" si="242"/>
        <v>25083</v>
      </c>
      <c r="AR227" s="370">
        <f t="shared" si="242"/>
        <v>28817</v>
      </c>
      <c r="AS227" s="370">
        <f t="shared" si="242"/>
        <v>25278</v>
      </c>
      <c r="AT227" s="370">
        <f t="shared" si="242"/>
        <v>30591</v>
      </c>
      <c r="AU227" s="370">
        <f t="shared" si="242"/>
        <v>25743</v>
      </c>
      <c r="AV227" s="370">
        <f t="shared" si="242"/>
        <v>28149</v>
      </c>
      <c r="AW227" s="370">
        <f t="shared" si="242"/>
        <v>27357</v>
      </c>
      <c r="AX227" s="370">
        <f t="shared" si="242"/>
        <v>23191</v>
      </c>
      <c r="AY227" s="370">
        <f t="shared" si="242"/>
        <v>28972</v>
      </c>
      <c r="AZ227" s="370">
        <f t="shared" si="242"/>
        <v>25415</v>
      </c>
      <c r="BA227" s="370">
        <f t="shared" si="242"/>
        <v>26042</v>
      </c>
      <c r="BB227" s="138">
        <f t="shared" si="242"/>
        <v>23765</v>
      </c>
      <c r="BC227" s="370">
        <f t="shared" si="242"/>
        <v>22061</v>
      </c>
      <c r="BD227" s="370">
        <f t="shared" si="242"/>
        <v>23900</v>
      </c>
      <c r="BE227" s="370">
        <f t="shared" si="242"/>
        <v>27176</v>
      </c>
      <c r="BF227" s="370">
        <f t="shared" si="242"/>
        <v>26155</v>
      </c>
      <c r="BG227" s="370">
        <f t="shared" si="242"/>
        <v>24076</v>
      </c>
      <c r="BH227" s="370">
        <f t="shared" si="242"/>
        <v>27015</v>
      </c>
      <c r="BI227" s="370">
        <f t="shared" si="242"/>
        <v>24792</v>
      </c>
      <c r="BJ227" s="370">
        <f t="shared" si="242"/>
        <v>24194</v>
      </c>
      <c r="BK227" s="370">
        <f t="shared" si="242"/>
        <v>27158</v>
      </c>
      <c r="BL227" s="370">
        <f t="shared" si="242"/>
        <v>24091</v>
      </c>
      <c r="BM227" s="371">
        <f t="shared" si="242"/>
        <v>25489</v>
      </c>
      <c r="BN227" s="273">
        <f>SUM(BB227:BM227)</f>
        <v>299872</v>
      </c>
      <c r="BO227" s="138">
        <f t="shared" si="242"/>
        <v>22357</v>
      </c>
      <c r="BP227" s="370">
        <f t="shared" si="242"/>
        <v>21210</v>
      </c>
      <c r="BQ227" s="370">
        <f t="shared" ref="BQ227:BY227" si="243">SUM(BQ228:BQ230)</f>
        <v>21536</v>
      </c>
      <c r="BR227" s="370">
        <f t="shared" si="243"/>
        <v>23080</v>
      </c>
      <c r="BS227" s="370">
        <f t="shared" si="243"/>
        <v>23734</v>
      </c>
      <c r="BT227" s="370">
        <f t="shared" si="243"/>
        <v>23046</v>
      </c>
      <c r="BU227" s="370">
        <f t="shared" si="243"/>
        <v>25058</v>
      </c>
      <c r="BV227" s="370">
        <f t="shared" si="243"/>
        <v>22089</v>
      </c>
      <c r="BW227" s="370">
        <f t="shared" si="243"/>
        <v>23767</v>
      </c>
      <c r="BX227" s="370">
        <f t="shared" si="243"/>
        <v>25280</v>
      </c>
      <c r="BY227" s="370">
        <f t="shared" si="243"/>
        <v>21609</v>
      </c>
      <c r="BZ227" s="371">
        <f t="shared" ref="BZ227:CL227" si="244">SUM(BZ228:BZ230)</f>
        <v>25142</v>
      </c>
      <c r="CA227" s="25">
        <f>SUM(BO227:BZ227)</f>
        <v>277908</v>
      </c>
      <c r="CB227" s="138">
        <f t="shared" si="244"/>
        <v>18663</v>
      </c>
      <c r="CC227" s="370">
        <f t="shared" si="244"/>
        <v>17947</v>
      </c>
      <c r="CD227" s="370">
        <f t="shared" si="244"/>
        <v>21728</v>
      </c>
      <c r="CE227" s="370">
        <f t="shared" si="244"/>
        <v>20012</v>
      </c>
      <c r="CF227" s="370">
        <f t="shared" si="244"/>
        <v>19152</v>
      </c>
      <c r="CG227" s="370">
        <f t="shared" ref="CG227:CH227" si="245">SUM(CG228:CG230)</f>
        <v>20282</v>
      </c>
      <c r="CH227" s="370">
        <f t="shared" si="245"/>
        <v>19453</v>
      </c>
      <c r="CI227" s="370">
        <f t="shared" si="244"/>
        <v>18725</v>
      </c>
      <c r="CJ227" s="370">
        <f t="shared" si="244"/>
        <v>19086</v>
      </c>
      <c r="CK227" s="370">
        <f t="shared" si="244"/>
        <v>20103</v>
      </c>
      <c r="CL227" s="370">
        <f t="shared" si="244"/>
        <v>18856</v>
      </c>
      <c r="CM227" s="371">
        <f t="shared" ref="CM227:DD227" si="246">SUM(CM228:CM230)</f>
        <v>20909</v>
      </c>
      <c r="CN227" s="273">
        <f>SUM(CB227:CM227)</f>
        <v>234916</v>
      </c>
      <c r="CO227" s="370">
        <f t="shared" si="246"/>
        <v>15077</v>
      </c>
      <c r="CP227" s="370">
        <f t="shared" si="246"/>
        <v>15676</v>
      </c>
      <c r="CQ227" s="370">
        <f t="shared" si="246"/>
        <v>18243</v>
      </c>
      <c r="CR227" s="370">
        <f t="shared" si="246"/>
        <v>17006</v>
      </c>
      <c r="CS227" s="370">
        <f t="shared" si="246"/>
        <v>16897</v>
      </c>
      <c r="CT227" s="370">
        <f t="shared" si="246"/>
        <v>17661</v>
      </c>
      <c r="CU227" s="370">
        <f t="shared" si="246"/>
        <v>16086</v>
      </c>
      <c r="CV227" s="370">
        <f t="shared" si="246"/>
        <v>17019</v>
      </c>
      <c r="CW227" s="370">
        <f t="shared" si="246"/>
        <v>15863</v>
      </c>
      <c r="CX227" s="370">
        <f t="shared" si="246"/>
        <v>15452</v>
      </c>
      <c r="CY227" s="370">
        <f t="shared" si="246"/>
        <v>15337</v>
      </c>
      <c r="CZ227" s="370">
        <f t="shared" si="246"/>
        <v>15874</v>
      </c>
      <c r="DA227" s="273">
        <f t="shared" si="205"/>
        <v>196191</v>
      </c>
      <c r="DB227" s="138">
        <f t="shared" si="246"/>
        <v>12601</v>
      </c>
      <c r="DC227" s="370">
        <f t="shared" si="246"/>
        <v>11955</v>
      </c>
      <c r="DD227" s="370">
        <f t="shared" si="246"/>
        <v>16099</v>
      </c>
      <c r="DE227" s="138">
        <f t="shared" si="220"/>
        <v>58338</v>
      </c>
      <c r="DF227" s="566">
        <f t="shared" si="221"/>
        <v>48996</v>
      </c>
      <c r="DG227" s="527">
        <f t="shared" si="222"/>
        <v>40655</v>
      </c>
      <c r="DH227" s="366">
        <f t="shared" si="232"/>
        <v>-17.023838680708625</v>
      </c>
      <c r="DI227" s="231"/>
      <c r="DJ227" s="268"/>
      <c r="DK227" s="268"/>
      <c r="DL227" s="234"/>
      <c r="DM227" s="234"/>
      <c r="DN227" s="209"/>
      <c r="DO227" s="219"/>
      <c r="DP227" s="219"/>
      <c r="DQ227" s="209"/>
      <c r="DR227" s="209"/>
      <c r="DS227" s="209"/>
      <c r="DT227" s="209"/>
      <c r="DU227" s="209"/>
      <c r="DV227" s="209"/>
      <c r="DW227" s="209"/>
      <c r="DX227" s="209"/>
      <c r="DY227" s="209"/>
      <c r="DZ227" s="209"/>
      <c r="EA227" s="209"/>
      <c r="EB227" s="209"/>
      <c r="EC227" s="209"/>
      <c r="ED227" s="209"/>
      <c r="EE227" s="209"/>
    </row>
    <row r="228" spans="1:135" ht="20.100000000000001" customHeight="1" x14ac:dyDescent="0.25">
      <c r="A228" s="536"/>
      <c r="B228" s="670" t="s">
        <v>36</v>
      </c>
      <c r="C228" s="671"/>
      <c r="D228" s="45">
        <v>23602</v>
      </c>
      <c r="E228" s="31">
        <v>22892</v>
      </c>
      <c r="F228" s="31">
        <v>28816</v>
      </c>
      <c r="G228" s="31">
        <v>27152</v>
      </c>
      <c r="H228" s="31">
        <v>26738</v>
      </c>
      <c r="I228" s="31">
        <v>29334</v>
      </c>
      <c r="J228" s="31">
        <v>29844</v>
      </c>
      <c r="K228" s="31">
        <v>27742</v>
      </c>
      <c r="L228" s="31">
        <v>28353</v>
      </c>
      <c r="M228" s="31">
        <v>30352</v>
      </c>
      <c r="N228" s="31">
        <v>28854</v>
      </c>
      <c r="O228" s="133">
        <v>30245</v>
      </c>
      <c r="P228" s="111">
        <v>333924</v>
      </c>
      <c r="Q228" s="45">
        <v>23107</v>
      </c>
      <c r="R228" s="31">
        <v>22936</v>
      </c>
      <c r="S228" s="31">
        <v>30645</v>
      </c>
      <c r="T228" s="31">
        <v>27668</v>
      </c>
      <c r="U228" s="31">
        <v>28497</v>
      </c>
      <c r="V228" s="31">
        <v>27704</v>
      </c>
      <c r="W228" s="31">
        <v>27936</v>
      </c>
      <c r="X228" s="31">
        <v>28595</v>
      </c>
      <c r="Y228" s="31">
        <v>27992</v>
      </c>
      <c r="Z228" s="31">
        <v>28277</v>
      </c>
      <c r="AA228" s="31">
        <v>28549</v>
      </c>
      <c r="AB228" s="133">
        <v>31824</v>
      </c>
      <c r="AC228" s="418">
        <v>333730</v>
      </c>
      <c r="AD228" s="52">
        <v>23969</v>
      </c>
      <c r="AE228" s="26">
        <v>24301</v>
      </c>
      <c r="AF228" s="26">
        <v>26754</v>
      </c>
      <c r="AG228" s="26">
        <v>24692</v>
      </c>
      <c r="AH228" s="26">
        <v>28466</v>
      </c>
      <c r="AI228" s="26">
        <v>26825</v>
      </c>
      <c r="AJ228" s="26">
        <v>27356</v>
      </c>
      <c r="AK228" s="26">
        <v>29431</v>
      </c>
      <c r="AL228" s="26">
        <v>27469</v>
      </c>
      <c r="AM228" s="26">
        <v>27642</v>
      </c>
      <c r="AN228" s="26">
        <v>27949</v>
      </c>
      <c r="AO228" s="76">
        <v>29370</v>
      </c>
      <c r="AP228" s="31">
        <v>23846</v>
      </c>
      <c r="AQ228" s="31">
        <v>24008</v>
      </c>
      <c r="AR228" s="31">
        <v>27585</v>
      </c>
      <c r="AS228" s="31">
        <v>23947</v>
      </c>
      <c r="AT228" s="31">
        <v>29187</v>
      </c>
      <c r="AU228" s="31">
        <v>24693</v>
      </c>
      <c r="AV228" s="31">
        <v>27098</v>
      </c>
      <c r="AW228" s="31">
        <v>26127</v>
      </c>
      <c r="AX228" s="31">
        <v>22157</v>
      </c>
      <c r="AY228" s="31">
        <v>27689</v>
      </c>
      <c r="AZ228" s="31">
        <v>24218</v>
      </c>
      <c r="BA228" s="31">
        <v>24954</v>
      </c>
      <c r="BB228" s="52">
        <v>22888</v>
      </c>
      <c r="BC228" s="26">
        <v>21298</v>
      </c>
      <c r="BD228" s="26">
        <v>22891</v>
      </c>
      <c r="BE228" s="26">
        <v>26254</v>
      </c>
      <c r="BF228" s="26">
        <v>25268</v>
      </c>
      <c r="BG228" s="26">
        <v>23303</v>
      </c>
      <c r="BH228" s="26">
        <v>26114</v>
      </c>
      <c r="BI228" s="26">
        <v>23999</v>
      </c>
      <c r="BJ228" s="26">
        <v>23258</v>
      </c>
      <c r="BK228" s="26">
        <v>25857</v>
      </c>
      <c r="BL228" s="26">
        <v>22988</v>
      </c>
      <c r="BM228" s="76">
        <v>24268</v>
      </c>
      <c r="BN228" s="443">
        <f>SUM(BB228:BM228)</f>
        <v>288386</v>
      </c>
      <c r="BO228" s="52">
        <v>21386</v>
      </c>
      <c r="BP228" s="26">
        <v>20430</v>
      </c>
      <c r="BQ228" s="26">
        <v>20739</v>
      </c>
      <c r="BR228" s="26">
        <v>22302</v>
      </c>
      <c r="BS228" s="26">
        <v>22921</v>
      </c>
      <c r="BT228" s="26">
        <v>22326</v>
      </c>
      <c r="BU228" s="26">
        <v>24340</v>
      </c>
      <c r="BV228" s="26">
        <v>21372</v>
      </c>
      <c r="BW228" s="98">
        <v>22768</v>
      </c>
      <c r="BX228" s="98">
        <v>24279</v>
      </c>
      <c r="BY228" s="98">
        <v>20929</v>
      </c>
      <c r="BZ228" s="241">
        <v>24343</v>
      </c>
      <c r="CA228" s="562">
        <f>SUM(BO228:BZ228)</f>
        <v>268135</v>
      </c>
      <c r="CB228" s="137">
        <v>18113</v>
      </c>
      <c r="CC228" s="98">
        <v>17371</v>
      </c>
      <c r="CD228" s="98">
        <v>21109</v>
      </c>
      <c r="CE228" s="98">
        <v>19259</v>
      </c>
      <c r="CF228" s="98">
        <v>18476</v>
      </c>
      <c r="CG228" s="98">
        <v>19718</v>
      </c>
      <c r="CH228" s="98">
        <v>18816</v>
      </c>
      <c r="CI228" s="98">
        <v>17972</v>
      </c>
      <c r="CJ228" s="98">
        <v>18417</v>
      </c>
      <c r="CK228" s="98">
        <v>19376</v>
      </c>
      <c r="CL228" s="98">
        <v>18157</v>
      </c>
      <c r="CM228" s="241">
        <v>20071</v>
      </c>
      <c r="CN228" s="433">
        <f t="shared" si="239"/>
        <v>226855</v>
      </c>
      <c r="CO228" s="98">
        <v>14604</v>
      </c>
      <c r="CP228" s="98">
        <v>15021</v>
      </c>
      <c r="CQ228" s="98">
        <v>17514</v>
      </c>
      <c r="CR228" s="98">
        <v>16506</v>
      </c>
      <c r="CS228" s="98">
        <v>16845</v>
      </c>
      <c r="CT228" s="98">
        <v>16886</v>
      </c>
      <c r="CU228" s="98">
        <v>15433</v>
      </c>
      <c r="CV228" s="98">
        <v>16295</v>
      </c>
      <c r="CW228" s="98">
        <v>15180</v>
      </c>
      <c r="CX228" s="98">
        <v>14810</v>
      </c>
      <c r="CY228" s="98">
        <v>14667</v>
      </c>
      <c r="CZ228" s="98">
        <v>15161</v>
      </c>
      <c r="DA228" s="433">
        <f t="shared" si="205"/>
        <v>188922</v>
      </c>
      <c r="DB228" s="137">
        <v>12104</v>
      </c>
      <c r="DC228" s="98">
        <v>11268</v>
      </c>
      <c r="DD228" s="98">
        <v>15427</v>
      </c>
      <c r="DE228" s="548">
        <f t="shared" si="220"/>
        <v>56593</v>
      </c>
      <c r="DF228" s="497">
        <f t="shared" si="221"/>
        <v>47139</v>
      </c>
      <c r="DG228" s="499">
        <f t="shared" si="222"/>
        <v>38799</v>
      </c>
      <c r="DH228" s="357">
        <f t="shared" si="232"/>
        <v>-17.692356647362061</v>
      </c>
      <c r="DK228" s="268"/>
    </row>
    <row r="229" spans="1:135" ht="20.100000000000001" customHeight="1" x14ac:dyDescent="0.25">
      <c r="A229" s="536"/>
      <c r="B229" s="668" t="s">
        <v>37</v>
      </c>
      <c r="C229" s="684"/>
      <c r="D229" s="52">
        <v>21</v>
      </c>
      <c r="E229" s="26">
        <v>16</v>
      </c>
      <c r="F229" s="26">
        <v>11</v>
      </c>
      <c r="G229" s="26">
        <v>18</v>
      </c>
      <c r="H229" s="26">
        <v>25</v>
      </c>
      <c r="I229" s="26">
        <v>25</v>
      </c>
      <c r="J229" s="26">
        <v>27</v>
      </c>
      <c r="K229" s="26">
        <v>24</v>
      </c>
      <c r="L229" s="26">
        <v>284</v>
      </c>
      <c r="M229" s="26">
        <v>19</v>
      </c>
      <c r="N229" s="26">
        <v>23</v>
      </c>
      <c r="O229" s="76">
        <v>26</v>
      </c>
      <c r="P229" s="80">
        <v>519</v>
      </c>
      <c r="Q229" s="52">
        <v>14</v>
      </c>
      <c r="R229" s="26">
        <v>13</v>
      </c>
      <c r="S229" s="26">
        <v>24</v>
      </c>
      <c r="T229" s="26">
        <v>15</v>
      </c>
      <c r="U229" s="26">
        <v>12</v>
      </c>
      <c r="V229" s="26">
        <v>13</v>
      </c>
      <c r="W229" s="26">
        <v>12</v>
      </c>
      <c r="X229" s="26">
        <v>21</v>
      </c>
      <c r="Y229" s="26">
        <v>20</v>
      </c>
      <c r="Z229" s="26">
        <v>12</v>
      </c>
      <c r="AA229" s="26">
        <v>14</v>
      </c>
      <c r="AB229" s="76">
        <v>35</v>
      </c>
      <c r="AC229" s="419">
        <v>205</v>
      </c>
      <c r="AD229" s="52">
        <v>8</v>
      </c>
      <c r="AE229" s="26">
        <v>24</v>
      </c>
      <c r="AF229" s="26">
        <v>19</v>
      </c>
      <c r="AG229" s="26">
        <v>21</v>
      </c>
      <c r="AH229" s="26">
        <v>36</v>
      </c>
      <c r="AI229" s="26">
        <v>19</v>
      </c>
      <c r="AJ229" s="26">
        <v>17</v>
      </c>
      <c r="AK229" s="26">
        <v>36</v>
      </c>
      <c r="AL229" s="26">
        <v>22</v>
      </c>
      <c r="AM229" s="26">
        <v>24</v>
      </c>
      <c r="AN229" s="26">
        <v>22</v>
      </c>
      <c r="AO229" s="76">
        <v>45</v>
      </c>
      <c r="AP229" s="26">
        <v>17</v>
      </c>
      <c r="AQ229" s="26">
        <v>8</v>
      </c>
      <c r="AR229" s="26">
        <v>37</v>
      </c>
      <c r="AS229" s="26">
        <v>18</v>
      </c>
      <c r="AT229" s="26">
        <v>11</v>
      </c>
      <c r="AU229" s="26">
        <v>26</v>
      </c>
      <c r="AV229" s="26">
        <v>18</v>
      </c>
      <c r="AW229" s="26">
        <v>15</v>
      </c>
      <c r="AX229" s="26">
        <v>17</v>
      </c>
      <c r="AY229" s="26">
        <v>23</v>
      </c>
      <c r="AZ229" s="26">
        <v>23</v>
      </c>
      <c r="BA229" s="26">
        <v>28</v>
      </c>
      <c r="BB229" s="52">
        <v>30</v>
      </c>
      <c r="BC229" s="26">
        <v>25</v>
      </c>
      <c r="BD229" s="26">
        <v>39</v>
      </c>
      <c r="BE229" s="26">
        <v>34</v>
      </c>
      <c r="BF229" s="26">
        <v>63</v>
      </c>
      <c r="BG229" s="26">
        <v>35</v>
      </c>
      <c r="BH229" s="26">
        <v>33</v>
      </c>
      <c r="BI229" s="26">
        <v>25</v>
      </c>
      <c r="BJ229" s="26">
        <v>41</v>
      </c>
      <c r="BK229" s="26">
        <v>40</v>
      </c>
      <c r="BL229" s="26">
        <v>53</v>
      </c>
      <c r="BM229" s="76">
        <v>49</v>
      </c>
      <c r="BN229" s="443">
        <f t="shared" ref="BN229:BN230" si="247">SUM(BB229:BM229)</f>
        <v>467</v>
      </c>
      <c r="BO229" s="52">
        <v>53</v>
      </c>
      <c r="BP229" s="26">
        <v>50</v>
      </c>
      <c r="BQ229" s="26">
        <v>65</v>
      </c>
      <c r="BR229" s="26">
        <v>68</v>
      </c>
      <c r="BS229" s="26">
        <v>99</v>
      </c>
      <c r="BT229" s="26">
        <v>61</v>
      </c>
      <c r="BU229" s="26">
        <v>29</v>
      </c>
      <c r="BV229" s="26">
        <v>26</v>
      </c>
      <c r="BW229" s="98">
        <v>32</v>
      </c>
      <c r="BX229" s="98">
        <v>43</v>
      </c>
      <c r="BY229" s="98">
        <v>33</v>
      </c>
      <c r="BZ229" s="241">
        <v>51</v>
      </c>
      <c r="CA229" s="433">
        <f t="shared" ref="CA229:CA230" si="248">SUM(BO229:BZ229)</f>
        <v>610</v>
      </c>
      <c r="CB229" s="137">
        <v>20</v>
      </c>
      <c r="CC229" s="98">
        <v>34</v>
      </c>
      <c r="CD229" s="98">
        <v>34</v>
      </c>
      <c r="CE229" s="98">
        <v>36</v>
      </c>
      <c r="CF229" s="98">
        <v>37</v>
      </c>
      <c r="CG229" s="98">
        <v>34</v>
      </c>
      <c r="CH229" s="98">
        <v>41</v>
      </c>
      <c r="CI229" s="98">
        <v>30</v>
      </c>
      <c r="CJ229" s="98">
        <v>23</v>
      </c>
      <c r="CK229" s="98">
        <v>30</v>
      </c>
      <c r="CL229" s="98">
        <v>35</v>
      </c>
      <c r="CM229" s="241">
        <v>39</v>
      </c>
      <c r="CN229" s="433">
        <f t="shared" si="239"/>
        <v>393</v>
      </c>
      <c r="CO229" s="98">
        <v>24</v>
      </c>
      <c r="CP229" s="98">
        <v>21</v>
      </c>
      <c r="CQ229" s="98">
        <v>25</v>
      </c>
      <c r="CR229" s="98">
        <v>34</v>
      </c>
      <c r="CS229" s="98">
        <v>26</v>
      </c>
      <c r="CT229" s="98">
        <v>13</v>
      </c>
      <c r="CU229" s="98">
        <v>35</v>
      </c>
      <c r="CV229" s="98">
        <v>29</v>
      </c>
      <c r="CW229" s="98">
        <v>29</v>
      </c>
      <c r="CX229" s="98">
        <v>35</v>
      </c>
      <c r="CY229" s="98">
        <v>45</v>
      </c>
      <c r="CZ229" s="98">
        <v>36</v>
      </c>
      <c r="DA229" s="433">
        <f t="shared" si="205"/>
        <v>352</v>
      </c>
      <c r="DB229" s="137">
        <v>15</v>
      </c>
      <c r="DC229" s="98">
        <v>30</v>
      </c>
      <c r="DD229" s="98">
        <v>30</v>
      </c>
      <c r="DE229" s="549">
        <f t="shared" si="220"/>
        <v>88</v>
      </c>
      <c r="DF229" s="485">
        <f t="shared" si="221"/>
        <v>70</v>
      </c>
      <c r="DG229" s="474">
        <f t="shared" si="222"/>
        <v>75</v>
      </c>
      <c r="DH229" s="357">
        <f t="shared" si="232"/>
        <v>7.1428571428571397</v>
      </c>
      <c r="DK229" s="268"/>
    </row>
    <row r="230" spans="1:135" ht="20.100000000000001" customHeight="1" thickBot="1" x14ac:dyDescent="0.3">
      <c r="A230" s="536"/>
      <c r="B230" s="635" t="s">
        <v>38</v>
      </c>
      <c r="C230" s="685"/>
      <c r="D230" s="46">
        <v>2189</v>
      </c>
      <c r="E230" s="32">
        <v>2153</v>
      </c>
      <c r="F230" s="32">
        <v>2458</v>
      </c>
      <c r="G230" s="32">
        <v>2499</v>
      </c>
      <c r="H230" s="32">
        <v>2299</v>
      </c>
      <c r="I230" s="32">
        <v>2299</v>
      </c>
      <c r="J230" s="32">
        <v>2465</v>
      </c>
      <c r="K230" s="32">
        <v>2225</v>
      </c>
      <c r="L230" s="32">
        <v>2330</v>
      </c>
      <c r="M230" s="32">
        <v>2491</v>
      </c>
      <c r="N230" s="32">
        <v>2320</v>
      </c>
      <c r="O230" s="47">
        <v>2597</v>
      </c>
      <c r="P230" s="24">
        <v>28325</v>
      </c>
      <c r="Q230" s="46">
        <v>2007</v>
      </c>
      <c r="R230" s="32">
        <v>1973</v>
      </c>
      <c r="S230" s="32">
        <v>2397</v>
      </c>
      <c r="T230" s="32">
        <v>2312</v>
      </c>
      <c r="U230" s="32">
        <v>2253</v>
      </c>
      <c r="V230" s="32">
        <v>2361</v>
      </c>
      <c r="W230" s="32">
        <v>2035</v>
      </c>
      <c r="X230" s="32">
        <v>1892</v>
      </c>
      <c r="Y230" s="32">
        <v>1782</v>
      </c>
      <c r="Z230" s="32">
        <v>1858</v>
      </c>
      <c r="AA230" s="32">
        <v>1816</v>
      </c>
      <c r="AB230" s="47">
        <v>2018</v>
      </c>
      <c r="AC230" s="316">
        <v>24704</v>
      </c>
      <c r="AD230" s="46">
        <v>1548</v>
      </c>
      <c r="AE230" s="32">
        <v>1377</v>
      </c>
      <c r="AF230" s="32">
        <v>1722</v>
      </c>
      <c r="AG230" s="32">
        <v>1358</v>
      </c>
      <c r="AH230" s="32">
        <v>1440</v>
      </c>
      <c r="AI230" s="32">
        <v>1395</v>
      </c>
      <c r="AJ230" s="32">
        <v>1327</v>
      </c>
      <c r="AK230" s="32">
        <v>1473</v>
      </c>
      <c r="AL230" s="32">
        <v>1271</v>
      </c>
      <c r="AM230" s="32">
        <v>1435</v>
      </c>
      <c r="AN230" s="32">
        <v>1246</v>
      </c>
      <c r="AO230" s="47">
        <v>1340</v>
      </c>
      <c r="AP230" s="32">
        <v>1178</v>
      </c>
      <c r="AQ230" s="32">
        <v>1067</v>
      </c>
      <c r="AR230" s="32">
        <v>1195</v>
      </c>
      <c r="AS230" s="32">
        <v>1313</v>
      </c>
      <c r="AT230" s="32">
        <v>1393</v>
      </c>
      <c r="AU230" s="32">
        <v>1024</v>
      </c>
      <c r="AV230" s="32">
        <v>1033</v>
      </c>
      <c r="AW230" s="32">
        <v>1215</v>
      </c>
      <c r="AX230" s="32">
        <v>1017</v>
      </c>
      <c r="AY230" s="32">
        <v>1260</v>
      </c>
      <c r="AZ230" s="32">
        <v>1174</v>
      </c>
      <c r="BA230" s="32">
        <v>1060</v>
      </c>
      <c r="BB230" s="46">
        <v>847</v>
      </c>
      <c r="BC230" s="32">
        <v>738</v>
      </c>
      <c r="BD230" s="32">
        <v>970</v>
      </c>
      <c r="BE230" s="32">
        <v>888</v>
      </c>
      <c r="BF230" s="32">
        <v>824</v>
      </c>
      <c r="BG230" s="32">
        <v>738</v>
      </c>
      <c r="BH230" s="32">
        <v>868</v>
      </c>
      <c r="BI230" s="32">
        <v>768</v>
      </c>
      <c r="BJ230" s="32">
        <v>895</v>
      </c>
      <c r="BK230" s="32">
        <v>1261</v>
      </c>
      <c r="BL230" s="32">
        <v>1050</v>
      </c>
      <c r="BM230" s="47">
        <v>1172</v>
      </c>
      <c r="BN230" s="437">
        <f t="shared" si="247"/>
        <v>11019</v>
      </c>
      <c r="BO230" s="46">
        <v>918</v>
      </c>
      <c r="BP230" s="32">
        <v>730</v>
      </c>
      <c r="BQ230" s="32">
        <v>732</v>
      </c>
      <c r="BR230" s="32">
        <v>710</v>
      </c>
      <c r="BS230" s="32">
        <v>714</v>
      </c>
      <c r="BT230" s="32">
        <v>659</v>
      </c>
      <c r="BU230" s="32">
        <v>689</v>
      </c>
      <c r="BV230" s="32">
        <v>691</v>
      </c>
      <c r="BW230" s="244">
        <v>967</v>
      </c>
      <c r="BX230" s="244">
        <v>958</v>
      </c>
      <c r="BY230" s="244">
        <v>647</v>
      </c>
      <c r="BZ230" s="245">
        <v>748</v>
      </c>
      <c r="CA230" s="397">
        <f t="shared" si="248"/>
        <v>9163</v>
      </c>
      <c r="CB230" s="243">
        <v>530</v>
      </c>
      <c r="CC230" s="244">
        <v>542</v>
      </c>
      <c r="CD230" s="244">
        <v>585</v>
      </c>
      <c r="CE230" s="244">
        <v>717</v>
      </c>
      <c r="CF230" s="244">
        <v>639</v>
      </c>
      <c r="CG230" s="244">
        <v>530</v>
      </c>
      <c r="CH230" s="244">
        <v>596</v>
      </c>
      <c r="CI230" s="244">
        <v>723</v>
      </c>
      <c r="CJ230" s="244">
        <v>646</v>
      </c>
      <c r="CK230" s="244">
        <v>697</v>
      </c>
      <c r="CL230" s="244">
        <v>664</v>
      </c>
      <c r="CM230" s="245">
        <v>799</v>
      </c>
      <c r="CN230" s="397">
        <f t="shared" si="239"/>
        <v>7668</v>
      </c>
      <c r="CO230" s="244">
        <v>449</v>
      </c>
      <c r="CP230" s="244">
        <v>634</v>
      </c>
      <c r="CQ230" s="244">
        <v>704</v>
      </c>
      <c r="CR230" s="244">
        <v>466</v>
      </c>
      <c r="CS230" s="244">
        <v>26</v>
      </c>
      <c r="CT230" s="244">
        <v>762</v>
      </c>
      <c r="CU230" s="244">
        <v>618</v>
      </c>
      <c r="CV230" s="244">
        <v>695</v>
      </c>
      <c r="CW230" s="244">
        <v>654</v>
      </c>
      <c r="CX230" s="244">
        <v>607</v>
      </c>
      <c r="CY230" s="244">
        <v>625</v>
      </c>
      <c r="CZ230" s="244">
        <v>677</v>
      </c>
      <c r="DA230" s="397">
        <f t="shared" si="205"/>
        <v>6917</v>
      </c>
      <c r="DB230" s="243">
        <v>482</v>
      </c>
      <c r="DC230" s="244">
        <v>657</v>
      </c>
      <c r="DD230" s="244">
        <v>642</v>
      </c>
      <c r="DE230" s="101">
        <f t="shared" si="220"/>
        <v>1657</v>
      </c>
      <c r="DF230" s="500">
        <f t="shared" si="221"/>
        <v>1787</v>
      </c>
      <c r="DG230" s="503">
        <f t="shared" si="222"/>
        <v>1781</v>
      </c>
      <c r="DH230" s="359">
        <f t="shared" si="232"/>
        <v>-0.33575825405708359</v>
      </c>
      <c r="DJ230" s="266"/>
      <c r="DK230" s="268"/>
    </row>
    <row r="231" spans="1:135" s="18" customFormat="1" ht="20.100000000000001" customHeight="1" thickBot="1" x14ac:dyDescent="0.3">
      <c r="A231" s="536"/>
      <c r="B231" s="301" t="s">
        <v>110</v>
      </c>
      <c r="C231" s="301"/>
      <c r="D231" s="301"/>
      <c r="E231" s="301"/>
      <c r="F231" s="301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73"/>
      <c r="AC231" s="104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/>
      <c r="AT231" s="73"/>
      <c r="AU231" s="73"/>
      <c r="AV231" s="73"/>
      <c r="AW231" s="73"/>
      <c r="AX231" s="73"/>
      <c r="AY231" s="73"/>
      <c r="AZ231" s="73"/>
      <c r="BA231" s="73"/>
      <c r="BB231" s="104"/>
      <c r="BC231" s="104"/>
      <c r="BD231" s="104"/>
      <c r="BE231" s="104"/>
      <c r="BF231" s="73"/>
      <c r="BG231" s="73"/>
      <c r="BH231" s="73"/>
      <c r="BI231" s="73"/>
      <c r="BJ231" s="73"/>
      <c r="BK231" s="73"/>
      <c r="BL231" s="73"/>
      <c r="BM231" s="73"/>
      <c r="BN231" s="73"/>
      <c r="BO231" s="117"/>
      <c r="BP231" s="73"/>
      <c r="BQ231" s="117"/>
      <c r="BR231" s="73"/>
      <c r="BS231" s="73"/>
      <c r="BT231" s="73"/>
      <c r="BU231" s="73"/>
      <c r="BV231" s="73"/>
      <c r="BW231" s="73"/>
      <c r="BX231" s="73"/>
      <c r="BY231" s="73"/>
      <c r="BZ231" s="73"/>
      <c r="CA231" s="73"/>
      <c r="CB231" s="117"/>
      <c r="CC231" s="117"/>
      <c r="CD231" s="73"/>
      <c r="CE231" s="73"/>
      <c r="CF231" s="73"/>
      <c r="CG231" s="73"/>
      <c r="CH231" s="73"/>
      <c r="CI231" s="73"/>
      <c r="CJ231" s="73"/>
      <c r="CK231" s="73"/>
      <c r="CL231" s="117"/>
      <c r="CM231" s="73"/>
      <c r="CN231" s="73"/>
      <c r="CO231" s="73"/>
      <c r="CP231" s="73"/>
      <c r="CQ231" s="73"/>
      <c r="CR231" s="73"/>
      <c r="CS231" s="73"/>
      <c r="CT231" s="73"/>
      <c r="CU231" s="73"/>
      <c r="CV231" s="73"/>
      <c r="CW231" s="73"/>
      <c r="CX231" s="73"/>
      <c r="CY231" s="73"/>
      <c r="CZ231" s="73"/>
      <c r="DA231" s="73"/>
      <c r="DB231" s="73"/>
      <c r="DC231" s="73"/>
      <c r="DD231" s="73"/>
      <c r="DE231" s="73"/>
      <c r="DF231" s="485"/>
      <c r="DG231" s="566"/>
      <c r="DH231" s="104"/>
      <c r="DI231" s="231"/>
      <c r="DJ231" s="234"/>
      <c r="DK231" s="268"/>
      <c r="DL231" s="233"/>
      <c r="DM231" s="233"/>
      <c r="DN231" s="208"/>
      <c r="DO231" s="218"/>
      <c r="DP231" s="218"/>
      <c r="DQ231" s="208"/>
      <c r="DR231" s="208"/>
      <c r="DS231" s="208"/>
      <c r="DT231" s="208"/>
      <c r="DU231" s="208"/>
      <c r="DV231" s="208"/>
      <c r="DW231" s="208"/>
      <c r="DX231" s="208"/>
      <c r="DY231" s="208"/>
      <c r="DZ231" s="208"/>
      <c r="EA231" s="208"/>
      <c r="EB231" s="208"/>
      <c r="EC231" s="208"/>
      <c r="ED231" s="208"/>
      <c r="EE231" s="208"/>
    </row>
    <row r="232" spans="1:135" s="18" customFormat="1" ht="20.100000000000001" customHeight="1" thickBot="1" x14ac:dyDescent="0.3">
      <c r="A232" s="536"/>
      <c r="B232" s="327"/>
      <c r="C232" s="319" t="s">
        <v>111</v>
      </c>
      <c r="D232" s="320">
        <f t="shared" ref="D232:BP232" si="249">+D234+D236</f>
        <v>1148.9487471256</v>
      </c>
      <c r="E232" s="321">
        <f t="shared" si="249"/>
        <v>1110.2434435773</v>
      </c>
      <c r="F232" s="321">
        <f t="shared" si="249"/>
        <v>1357.5473744653</v>
      </c>
      <c r="G232" s="321">
        <f t="shared" si="249"/>
        <v>1613.3045900202001</v>
      </c>
      <c r="H232" s="321">
        <f t="shared" si="249"/>
        <v>1415.7563066791001</v>
      </c>
      <c r="I232" s="321">
        <f t="shared" si="249"/>
        <v>1549.3612228033001</v>
      </c>
      <c r="J232" s="321">
        <f t="shared" si="249"/>
        <v>1739.6655567715002</v>
      </c>
      <c r="K232" s="321">
        <f t="shared" si="249"/>
        <v>1907.3531320444999</v>
      </c>
      <c r="L232" s="321">
        <f t="shared" si="249"/>
        <v>2010.0567397428999</v>
      </c>
      <c r="M232" s="321">
        <f t="shared" si="249"/>
        <v>2101.3309282722003</v>
      </c>
      <c r="N232" s="321">
        <f t="shared" si="249"/>
        <v>1922.2046622517</v>
      </c>
      <c r="O232" s="322">
        <f t="shared" si="249"/>
        <v>2457.3482563031002</v>
      </c>
      <c r="P232" s="321">
        <f t="shared" si="249"/>
        <v>20333.120960056702</v>
      </c>
      <c r="Q232" s="320">
        <f t="shared" si="249"/>
        <v>1718.0422804029999</v>
      </c>
      <c r="R232" s="321">
        <f t="shared" si="249"/>
        <v>1714.1851782351002</v>
      </c>
      <c r="S232" s="321">
        <f t="shared" si="249"/>
        <v>2112.7381939326997</v>
      </c>
      <c r="T232" s="321">
        <f t="shared" si="249"/>
        <v>2169.5337336384996</v>
      </c>
      <c r="U232" s="321">
        <f t="shared" si="249"/>
        <v>2051.802546505</v>
      </c>
      <c r="V232" s="321">
        <f t="shared" si="249"/>
        <v>2174.2001325081997</v>
      </c>
      <c r="W232" s="321">
        <f t="shared" si="249"/>
        <v>2898.4793736651995</v>
      </c>
      <c r="X232" s="321">
        <f t="shared" si="249"/>
        <v>2809.0900639600995</v>
      </c>
      <c r="Y232" s="321">
        <f t="shared" si="249"/>
        <v>2455.0620706999998</v>
      </c>
      <c r="Z232" s="321">
        <f t="shared" si="249"/>
        <v>3208.8363175916002</v>
      </c>
      <c r="AA232" s="321">
        <f t="shared" si="249"/>
        <v>2910.5380055162004</v>
      </c>
      <c r="AB232" s="322">
        <f t="shared" si="249"/>
        <v>3636.7612812646003</v>
      </c>
      <c r="AC232" s="321">
        <f t="shared" si="249"/>
        <v>29859.2691779202</v>
      </c>
      <c r="AD232" s="320">
        <f t="shared" si="249"/>
        <v>2957.9232177792001</v>
      </c>
      <c r="AE232" s="321">
        <f t="shared" si="249"/>
        <v>2680.0641721439692</v>
      </c>
      <c r="AF232" s="321">
        <f t="shared" si="249"/>
        <v>3065.3967195074065</v>
      </c>
      <c r="AG232" s="321">
        <f t="shared" si="249"/>
        <v>3545.5667569109328</v>
      </c>
      <c r="AH232" s="321">
        <f t="shared" si="249"/>
        <v>3594.1101126697999</v>
      </c>
      <c r="AI232" s="321">
        <f t="shared" si="249"/>
        <v>3476.2072606298498</v>
      </c>
      <c r="AJ232" s="321">
        <f t="shared" si="249"/>
        <v>4513.3054873109168</v>
      </c>
      <c r="AK232" s="321">
        <f t="shared" si="249"/>
        <v>4526.7128670970014</v>
      </c>
      <c r="AL232" s="321">
        <f t="shared" si="249"/>
        <v>5056.4878108197008</v>
      </c>
      <c r="AM232" s="321">
        <f t="shared" si="249"/>
        <v>4663.5441656817002</v>
      </c>
      <c r="AN232" s="321">
        <f t="shared" si="249"/>
        <v>5094.757601082154</v>
      </c>
      <c r="AO232" s="322">
        <f t="shared" si="249"/>
        <v>5794.5400712851997</v>
      </c>
      <c r="AP232" s="321">
        <f t="shared" si="249"/>
        <v>4774.1607963691995</v>
      </c>
      <c r="AQ232" s="321">
        <f t="shared" si="249"/>
        <v>4499.4166113110005</v>
      </c>
      <c r="AR232" s="321">
        <f t="shared" si="249"/>
        <v>5628.8926879787996</v>
      </c>
      <c r="AS232" s="321">
        <f t="shared" si="249"/>
        <v>5610.0075505049999</v>
      </c>
      <c r="AT232" s="321">
        <f t="shared" si="249"/>
        <v>6823.8819191331995</v>
      </c>
      <c r="AU232" s="321">
        <f t="shared" si="249"/>
        <v>6032.0197394533998</v>
      </c>
      <c r="AV232" s="321">
        <f t="shared" si="249"/>
        <v>7045.291253415</v>
      </c>
      <c r="AW232" s="321">
        <f t="shared" si="249"/>
        <v>6463.9902978170003</v>
      </c>
      <c r="AX232" s="321">
        <f t="shared" si="249"/>
        <v>6292.7535506046006</v>
      </c>
      <c r="AY232" s="321">
        <f t="shared" si="249"/>
        <v>8093.0927806352001</v>
      </c>
      <c r="AZ232" s="321">
        <f t="shared" si="249"/>
        <v>7056.8861033548019</v>
      </c>
      <c r="BA232" s="321">
        <f t="shared" si="249"/>
        <v>7958.2039528801997</v>
      </c>
      <c r="BB232" s="320">
        <f t="shared" si="249"/>
        <v>7345.6441082212004</v>
      </c>
      <c r="BC232" s="321">
        <f t="shared" si="249"/>
        <v>6620.7492103532004</v>
      </c>
      <c r="BD232" s="321">
        <f t="shared" si="249"/>
        <v>7805.4990905513996</v>
      </c>
      <c r="BE232" s="321">
        <f t="shared" si="249"/>
        <v>8876.8489934535992</v>
      </c>
      <c r="BF232" s="321">
        <f t="shared" si="249"/>
        <v>8225.1718034816004</v>
      </c>
      <c r="BG232" s="321">
        <f t="shared" si="249"/>
        <v>8344.6720058044011</v>
      </c>
      <c r="BH232" s="321">
        <f t="shared" si="249"/>
        <v>9396.6478618448</v>
      </c>
      <c r="BI232" s="321">
        <f t="shared" si="249"/>
        <v>8420.5095363778</v>
      </c>
      <c r="BJ232" s="321">
        <f t="shared" si="249"/>
        <v>8336.0015789934005</v>
      </c>
      <c r="BK232" s="321">
        <f t="shared" si="249"/>
        <v>8918.1768335209981</v>
      </c>
      <c r="BL232" s="321">
        <f t="shared" si="249"/>
        <v>8772.3988558456003</v>
      </c>
      <c r="BM232" s="321">
        <f t="shared" si="249"/>
        <v>10210.334648956399</v>
      </c>
      <c r="BN232" s="432">
        <f>SUM(BB232:BM232)</f>
        <v>101272.6545274044</v>
      </c>
      <c r="BO232" s="320">
        <f t="shared" si="249"/>
        <v>9494.6403903310002</v>
      </c>
      <c r="BP232" s="321">
        <f t="shared" si="249"/>
        <v>8380.1248284232006</v>
      </c>
      <c r="BQ232" s="321">
        <f t="shared" ref="BQ232:BY232" si="250">+BQ234+BQ236</f>
        <v>8275.1571174902001</v>
      </c>
      <c r="BR232" s="321">
        <f t="shared" si="250"/>
        <v>9800.0490107175992</v>
      </c>
      <c r="BS232" s="321">
        <f t="shared" si="250"/>
        <v>10205.7170220098</v>
      </c>
      <c r="BT232" s="321">
        <f t="shared" si="250"/>
        <v>9239.2444846609997</v>
      </c>
      <c r="BU232" s="321">
        <f t="shared" si="250"/>
        <v>11122.413784881201</v>
      </c>
      <c r="BV232" s="321">
        <f t="shared" si="250"/>
        <v>9545.7439213580001</v>
      </c>
      <c r="BW232" s="321">
        <f t="shared" si="250"/>
        <v>11385.6012058508</v>
      </c>
      <c r="BX232" s="321">
        <f t="shared" si="250"/>
        <v>11815.485656547</v>
      </c>
      <c r="BY232" s="321">
        <f t="shared" si="250"/>
        <v>10726.8938755286</v>
      </c>
      <c r="BZ232" s="322">
        <f t="shared" ref="BZ232:CL232" si="251">+BZ234+BZ236</f>
        <v>14957.3296811624</v>
      </c>
      <c r="CA232" s="432">
        <f>SUM(BO232:BZ232)</f>
        <v>124948.40097896082</v>
      </c>
      <c r="CB232" s="320">
        <f t="shared" si="251"/>
        <v>11170.279958187999</v>
      </c>
      <c r="CC232" s="321">
        <f t="shared" si="251"/>
        <v>10221.0603266866</v>
      </c>
      <c r="CD232" s="321">
        <f t="shared" si="251"/>
        <v>11374.769059807</v>
      </c>
      <c r="CE232" s="321">
        <f t="shared" si="251"/>
        <v>11617.0440558264</v>
      </c>
      <c r="CF232" s="321">
        <f t="shared" si="251"/>
        <v>11398.696467574002</v>
      </c>
      <c r="CG232" s="321">
        <f t="shared" ref="CG232:CH232" si="252">+CG234+CG236</f>
        <v>12664.330652037001</v>
      </c>
      <c r="CH232" s="321">
        <f t="shared" si="252"/>
        <v>12985.378455226599</v>
      </c>
      <c r="CI232" s="321">
        <f t="shared" si="251"/>
        <v>11335.435346825401</v>
      </c>
      <c r="CJ232" s="321">
        <f t="shared" si="251"/>
        <v>12901.3503360792</v>
      </c>
      <c r="CK232" s="321">
        <f t="shared" si="251"/>
        <v>14645.3855617382</v>
      </c>
      <c r="CL232" s="321">
        <f t="shared" si="251"/>
        <v>13282.459124585002</v>
      </c>
      <c r="CM232" s="322">
        <f t="shared" ref="CM232:DD232" si="253">+CM234+CM236</f>
        <v>17535.248897725</v>
      </c>
      <c r="CN232" s="444">
        <f>SUM(CB232:CM232)</f>
        <v>151131.43824229838</v>
      </c>
      <c r="CO232" s="321">
        <f t="shared" si="253"/>
        <v>12490.969616561599</v>
      </c>
      <c r="CP232" s="321">
        <f t="shared" si="253"/>
        <v>11965.586594665599</v>
      </c>
      <c r="CQ232" s="321">
        <f t="shared" si="253"/>
        <v>14567.517097040802</v>
      </c>
      <c r="CR232" s="321">
        <f t="shared" si="253"/>
        <v>14383.751715024602</v>
      </c>
      <c r="CS232" s="321">
        <f t="shared" si="253"/>
        <v>14347.5849145544</v>
      </c>
      <c r="CT232" s="321">
        <f t="shared" si="253"/>
        <v>15067.8999328832</v>
      </c>
      <c r="CU232" s="321">
        <f t="shared" si="253"/>
        <v>13088.7078636036</v>
      </c>
      <c r="CV232" s="321">
        <f t="shared" si="253"/>
        <v>14142.541514921399</v>
      </c>
      <c r="CW232" s="321">
        <f t="shared" si="253"/>
        <v>14805.832660040598</v>
      </c>
      <c r="CX232" s="321">
        <f t="shared" si="253"/>
        <v>14118.707724653199</v>
      </c>
      <c r="CY232" s="321">
        <f t="shared" si="253"/>
        <v>15051.354516584401</v>
      </c>
      <c r="CZ232" s="321">
        <f t="shared" si="253"/>
        <v>18614.103737994199</v>
      </c>
      <c r="DA232" s="432">
        <f t="shared" ref="DA232:DA239" si="254">SUM(CO232:CZ232)</f>
        <v>172644.55788852758</v>
      </c>
      <c r="DB232" s="321">
        <f t="shared" si="253"/>
        <v>13138.779274355798</v>
      </c>
      <c r="DC232" s="321">
        <f t="shared" si="253"/>
        <v>11640.652396661801</v>
      </c>
      <c r="DD232" s="321">
        <f t="shared" si="253"/>
        <v>15199.281615996602</v>
      </c>
      <c r="DE232" s="320">
        <f>SUM($CB232:$CD232)</f>
        <v>32766.109344681598</v>
      </c>
      <c r="DF232" s="388">
        <f>SUM($CO232:$CQ232)</f>
        <v>39024.073308268002</v>
      </c>
      <c r="DG232" s="389">
        <f>SUM($DB232:$DD232)</f>
        <v>39978.713287014201</v>
      </c>
      <c r="DH232" s="543">
        <f t="shared" ref="DH232:DH234" si="255">((DG232/DF232)-1)*100</f>
        <v>2.4462848129796377</v>
      </c>
      <c r="DI232" s="231"/>
      <c r="DJ232" s="234"/>
      <c r="DK232" s="268"/>
      <c r="DL232" s="233"/>
      <c r="DM232" s="233"/>
      <c r="DN232" s="208"/>
      <c r="DO232" s="218"/>
      <c r="DP232" s="218"/>
      <c r="DQ232" s="208"/>
      <c r="DR232" s="208"/>
      <c r="DS232" s="208"/>
      <c r="DT232" s="208"/>
      <c r="DU232" s="208"/>
      <c r="DV232" s="208"/>
      <c r="DW232" s="208"/>
      <c r="DX232" s="208"/>
      <c r="DY232" s="208"/>
      <c r="DZ232" s="208"/>
      <c r="EA232" s="208"/>
      <c r="EB232" s="208"/>
      <c r="EC232" s="208"/>
      <c r="ED232" s="208"/>
      <c r="EE232" s="208"/>
    </row>
    <row r="233" spans="1:135" s="18" customFormat="1" ht="20.100000000000001" customHeight="1" x14ac:dyDescent="0.25">
      <c r="A233" s="536"/>
      <c r="B233" s="48" t="s">
        <v>58</v>
      </c>
      <c r="C233" s="408"/>
      <c r="D233" s="71"/>
      <c r="E233" s="72"/>
      <c r="F233" s="72"/>
      <c r="G233" s="73"/>
      <c r="H233" s="73"/>
      <c r="I233" s="73"/>
      <c r="J233" s="73"/>
      <c r="K233" s="73"/>
      <c r="L233" s="73"/>
      <c r="M233" s="73"/>
      <c r="N233" s="73"/>
      <c r="O233" s="317"/>
      <c r="P233" s="73"/>
      <c r="Q233" s="139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317"/>
      <c r="AC233" s="73"/>
      <c r="AD233" s="139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317"/>
      <c r="AP233" s="73"/>
      <c r="AQ233" s="73"/>
      <c r="AR233" s="73"/>
      <c r="AS233" s="73"/>
      <c r="AT233" s="73"/>
      <c r="AU233" s="73"/>
      <c r="AV233" s="73"/>
      <c r="AW233" s="73"/>
      <c r="AX233" s="73"/>
      <c r="AY233" s="73"/>
      <c r="AZ233" s="73"/>
      <c r="BA233" s="73"/>
      <c r="BB233" s="139"/>
      <c r="BC233" s="73"/>
      <c r="BD233" s="73"/>
      <c r="BE233" s="73"/>
      <c r="BF233" s="73"/>
      <c r="BG233" s="73"/>
      <c r="BH233" s="73"/>
      <c r="BI233" s="73"/>
      <c r="BJ233" s="73"/>
      <c r="BK233" s="73"/>
      <c r="BL233" s="73"/>
      <c r="BM233" s="73"/>
      <c r="BN233" s="74"/>
      <c r="BO233" s="139"/>
      <c r="BP233" s="73"/>
      <c r="BQ233" s="73"/>
      <c r="BR233" s="73"/>
      <c r="BS233" s="73"/>
      <c r="BT233" s="73"/>
      <c r="BU233" s="73"/>
      <c r="BV233" s="73"/>
      <c r="BW233" s="73"/>
      <c r="BX233" s="73"/>
      <c r="BY233" s="73"/>
      <c r="BZ233" s="317"/>
      <c r="CA233" s="74"/>
      <c r="CB233" s="139"/>
      <c r="CC233" s="73"/>
      <c r="CD233" s="73"/>
      <c r="CE233" s="73"/>
      <c r="CF233" s="104"/>
      <c r="CG233" s="73"/>
      <c r="CH233" s="73"/>
      <c r="CI233" s="73"/>
      <c r="CJ233" s="73"/>
      <c r="CK233" s="104"/>
      <c r="CL233" s="73"/>
      <c r="CM233" s="317"/>
      <c r="CN233" s="74"/>
      <c r="CO233" s="73"/>
      <c r="CP233" s="73"/>
      <c r="CQ233" s="73"/>
      <c r="CR233" s="73"/>
      <c r="CS233" s="73"/>
      <c r="CT233" s="73"/>
      <c r="CU233" s="73"/>
      <c r="CV233" s="73"/>
      <c r="CW233" s="73"/>
      <c r="CX233" s="73"/>
      <c r="CY233" s="73"/>
      <c r="CZ233" s="73"/>
      <c r="DA233" s="74"/>
      <c r="DB233" s="73"/>
      <c r="DC233" s="73"/>
      <c r="DD233" s="73"/>
      <c r="DE233" s="139"/>
      <c r="DF233" s="485"/>
      <c r="DG233" s="474"/>
      <c r="DH233" s="74"/>
      <c r="DI233" s="267"/>
      <c r="DJ233" s="266"/>
      <c r="DK233" s="268"/>
      <c r="DL233" s="233"/>
      <c r="DM233" s="233"/>
      <c r="DN233" s="208"/>
      <c r="DO233" s="218"/>
      <c r="DP233" s="218"/>
      <c r="DQ233" s="208"/>
      <c r="DR233" s="208"/>
      <c r="DS233" s="208"/>
      <c r="DT233" s="208"/>
      <c r="DU233" s="208"/>
      <c r="DV233" s="208"/>
      <c r="DW233" s="208"/>
      <c r="DX233" s="208"/>
      <c r="DY233" s="208"/>
      <c r="DZ233" s="208"/>
      <c r="EA233" s="208"/>
      <c r="EB233" s="208"/>
      <c r="EC233" s="208"/>
      <c r="ED233" s="208"/>
      <c r="EE233" s="208"/>
    </row>
    <row r="234" spans="1:135" s="38" customFormat="1" ht="20.100000000000001" customHeight="1" thickBot="1" x14ac:dyDescent="0.3">
      <c r="A234" s="536"/>
      <c r="B234" s="643" t="s">
        <v>49</v>
      </c>
      <c r="C234" s="660"/>
      <c r="D234" s="52">
        <v>818.39923996000005</v>
      </c>
      <c r="E234" s="26">
        <v>779.01158310000005</v>
      </c>
      <c r="F234" s="26">
        <v>898.54334613000003</v>
      </c>
      <c r="G234" s="26">
        <v>1199.4822054400001</v>
      </c>
      <c r="H234" s="26">
        <v>1006.3237718900001</v>
      </c>
      <c r="I234" s="26">
        <v>1001.9448884400001</v>
      </c>
      <c r="J234" s="26">
        <v>1277.2966601500002</v>
      </c>
      <c r="K234" s="26">
        <v>1093.7016309000001</v>
      </c>
      <c r="L234" s="26">
        <v>1502.0288812900001</v>
      </c>
      <c r="M234" s="26">
        <v>1469.35745782</v>
      </c>
      <c r="N234" s="26">
        <v>1355.1551292899999</v>
      </c>
      <c r="O234" s="76">
        <v>1876.4265719700002</v>
      </c>
      <c r="P234" s="80">
        <v>14277.671366380002</v>
      </c>
      <c r="Q234" s="46">
        <v>1254.25055621</v>
      </c>
      <c r="R234" s="32">
        <v>1294.4937248800002</v>
      </c>
      <c r="S234" s="32">
        <v>1516.1419785399999</v>
      </c>
      <c r="T234" s="32">
        <v>1581.6129229299997</v>
      </c>
      <c r="U234" s="32">
        <v>1506.5524490400001</v>
      </c>
      <c r="V234" s="32">
        <v>1647.1739813299998</v>
      </c>
      <c r="W234" s="32">
        <v>2323.6459987599997</v>
      </c>
      <c r="X234" s="32">
        <v>2206.2336913499998</v>
      </c>
      <c r="Y234" s="32">
        <v>1920.1192336300001</v>
      </c>
      <c r="Z234" s="75">
        <v>2514.53911436</v>
      </c>
      <c r="AA234" s="75">
        <v>2181.0007877100002</v>
      </c>
      <c r="AB234" s="416">
        <v>2676.4104654400003</v>
      </c>
      <c r="AC234" s="80">
        <v>22622.174904179999</v>
      </c>
      <c r="AD234" s="141">
        <v>2255.7766975300001</v>
      </c>
      <c r="AE234" s="140">
        <v>2027.8911969400001</v>
      </c>
      <c r="AF234" s="140">
        <v>2287.6141270799999</v>
      </c>
      <c r="AG234" s="140">
        <v>2836.3517890399999</v>
      </c>
      <c r="AH234" s="140">
        <v>2776.4833014400001</v>
      </c>
      <c r="AI234" s="140">
        <v>2581.9836005100001</v>
      </c>
      <c r="AJ234" s="140">
        <v>3477.1060745500004</v>
      </c>
      <c r="AK234" s="140">
        <v>3445.5637708000004</v>
      </c>
      <c r="AL234" s="140">
        <v>3878.0236310699997</v>
      </c>
      <c r="AM234" s="140">
        <v>3607.0551967500001</v>
      </c>
      <c r="AN234" s="140">
        <v>4082.8942403299998</v>
      </c>
      <c r="AO234" s="142">
        <v>4446.7060003199995</v>
      </c>
      <c r="AP234" s="32">
        <v>3797.5529644099997</v>
      </c>
      <c r="AQ234" s="32">
        <v>3596.4868420100001</v>
      </c>
      <c r="AR234" s="32">
        <v>4526.7083998199996</v>
      </c>
      <c r="AS234" s="32">
        <v>4507.00833091</v>
      </c>
      <c r="AT234" s="32">
        <v>5423.2859259899997</v>
      </c>
      <c r="AU234" s="32">
        <v>4903.1830711499997</v>
      </c>
      <c r="AV234" s="32">
        <v>5799.5616870399999</v>
      </c>
      <c r="AW234" s="32">
        <v>5202.5975218800004</v>
      </c>
      <c r="AX234" s="32">
        <v>5101.50025018</v>
      </c>
      <c r="AY234" s="32">
        <v>6753.9500758499998</v>
      </c>
      <c r="AZ234" s="32">
        <v>5810.4135583000016</v>
      </c>
      <c r="BA234" s="32">
        <v>6547.2016350599997</v>
      </c>
      <c r="BB234" s="46">
        <v>6117.8396760900005</v>
      </c>
      <c r="BC234" s="32">
        <v>5400.3664530699998</v>
      </c>
      <c r="BD234" s="32">
        <v>6298.5226292799998</v>
      </c>
      <c r="BE234" s="32">
        <v>7376.0376740699994</v>
      </c>
      <c r="BF234" s="32">
        <v>6619.4079974800006</v>
      </c>
      <c r="BG234" s="32">
        <v>6578.709778970001</v>
      </c>
      <c r="BH234" s="32">
        <v>7713.04140895</v>
      </c>
      <c r="BI234" s="32">
        <v>6733.2823820000003</v>
      </c>
      <c r="BJ234" s="32">
        <v>6526.9503842999993</v>
      </c>
      <c r="BK234" s="32">
        <v>7440.8836137899989</v>
      </c>
      <c r="BL234" s="32">
        <v>7264.4445155000003</v>
      </c>
      <c r="BM234" s="32">
        <v>8603.2205570499991</v>
      </c>
      <c r="BN234" s="437">
        <f>SUM(BB234:BM234)</f>
        <v>82672.707070549979</v>
      </c>
      <c r="BO234" s="46">
        <v>8027.0276458800008</v>
      </c>
      <c r="BP234" s="32">
        <v>6866.8796536700002</v>
      </c>
      <c r="BQ234" s="32">
        <v>6794.5974695200002</v>
      </c>
      <c r="BR234" s="32">
        <v>8205.2407132099997</v>
      </c>
      <c r="BS234" s="32">
        <v>8250.9854765199998</v>
      </c>
      <c r="BT234" s="32">
        <v>7706.2756798600003</v>
      </c>
      <c r="BU234" s="32">
        <v>9506.5634645900009</v>
      </c>
      <c r="BV234" s="32">
        <v>7973.1634086100003</v>
      </c>
      <c r="BW234" s="244">
        <v>9790.75991092</v>
      </c>
      <c r="BX234" s="244">
        <v>10060.724428040001</v>
      </c>
      <c r="BY234" s="244">
        <v>9088.2199435999992</v>
      </c>
      <c r="BZ234" s="245">
        <v>12925.777945780001</v>
      </c>
      <c r="CA234" s="397">
        <f>SUM(BO234:BZ234)</f>
        <v>105196.2157402</v>
      </c>
      <c r="CB234" s="243">
        <v>9676.1721070499989</v>
      </c>
      <c r="CC234" s="244">
        <v>8825.0421714500008</v>
      </c>
      <c r="CD234" s="244">
        <v>9804.1320560599997</v>
      </c>
      <c r="CE234" s="244">
        <v>9654.2468529199996</v>
      </c>
      <c r="CF234" s="244">
        <v>9725.3174534000009</v>
      </c>
      <c r="CG234" s="244">
        <v>11018.002514310001</v>
      </c>
      <c r="CH234" s="244">
        <v>11605.665878579999</v>
      </c>
      <c r="CI234" s="244">
        <v>9964.4861006400006</v>
      </c>
      <c r="CJ234" s="244">
        <v>11701.639800520001</v>
      </c>
      <c r="CK234" s="244">
        <v>12741.28293297</v>
      </c>
      <c r="CL234" s="244">
        <v>11804.746632630002</v>
      </c>
      <c r="CM234" s="245">
        <v>14514.53998465</v>
      </c>
      <c r="CN234" s="397">
        <f t="shared" ref="CN234:CN239" si="256">SUM(CB234:CM234)</f>
        <v>131035.27448518001</v>
      </c>
      <c r="CO234" s="244">
        <v>10942.671450889999</v>
      </c>
      <c r="CP234" s="244">
        <v>10470.219709479999</v>
      </c>
      <c r="CQ234" s="244">
        <v>12327.573835860001</v>
      </c>
      <c r="CR234" s="244">
        <v>11856.839480690001</v>
      </c>
      <c r="CS234" s="244">
        <v>12150.848840229999</v>
      </c>
      <c r="CT234" s="244">
        <v>13044.69683273</v>
      </c>
      <c r="CU234" s="244">
        <v>11578.83182254</v>
      </c>
      <c r="CV234" s="244">
        <v>12412.293422549999</v>
      </c>
      <c r="CW234" s="244">
        <v>13190.368967359998</v>
      </c>
      <c r="CX234" s="244">
        <v>12583.321951349999</v>
      </c>
      <c r="CY234" s="244">
        <v>13344.40406089</v>
      </c>
      <c r="CZ234" s="244">
        <v>16795.14888972</v>
      </c>
      <c r="DA234" s="397">
        <f t="shared" si="254"/>
        <v>150697.21926429</v>
      </c>
      <c r="DB234" s="244">
        <v>11786.130061619999</v>
      </c>
      <c r="DC234" s="244">
        <v>10279.919441560001</v>
      </c>
      <c r="DD234" s="245">
        <v>13514.928430630001</v>
      </c>
      <c r="DE234" s="595">
        <f>SUM($CB234:$CD234)</f>
        <v>28305.346334559999</v>
      </c>
      <c r="DF234" s="485">
        <f>SUM($CO234:$CQ234)</f>
        <v>33740.464996229995</v>
      </c>
      <c r="DG234" s="474">
        <f>SUM($DB234:$DD234)</f>
        <v>35580.977933810005</v>
      </c>
      <c r="DH234" s="359">
        <f t="shared" si="255"/>
        <v>5.4549127813907194</v>
      </c>
      <c r="DI234" s="231"/>
      <c r="DJ234" s="266"/>
      <c r="DK234" s="268"/>
      <c r="DL234" s="234"/>
      <c r="DM234" s="234"/>
      <c r="DN234" s="209"/>
      <c r="DO234" s="219"/>
      <c r="DP234" s="219"/>
      <c r="DQ234" s="209"/>
      <c r="DR234" s="209"/>
      <c r="DS234" s="209"/>
      <c r="DT234" s="209"/>
      <c r="DU234" s="209"/>
      <c r="DV234" s="209"/>
      <c r="DW234" s="209"/>
      <c r="DX234" s="209"/>
      <c r="DY234" s="209"/>
      <c r="DZ234" s="209"/>
      <c r="EA234" s="209"/>
      <c r="EB234" s="209"/>
      <c r="EC234" s="209"/>
      <c r="ED234" s="209"/>
      <c r="EE234" s="209"/>
    </row>
    <row r="235" spans="1:135" s="38" customFormat="1" ht="20.100000000000001" customHeight="1" x14ac:dyDescent="0.25">
      <c r="A235" s="536"/>
      <c r="B235" s="28" t="s">
        <v>59</v>
      </c>
      <c r="C235" s="19"/>
      <c r="D235" s="85">
        <v>47.424606480000001</v>
      </c>
      <c r="E235" s="86">
        <v>47.522505090000003</v>
      </c>
      <c r="F235" s="86">
        <v>65.854236489999991</v>
      </c>
      <c r="G235" s="86">
        <v>59.371934659999994</v>
      </c>
      <c r="H235" s="86">
        <v>58.742114030000003</v>
      </c>
      <c r="I235" s="86">
        <v>78.538928889999994</v>
      </c>
      <c r="J235" s="86">
        <v>66.337000950000004</v>
      </c>
      <c r="K235" s="86">
        <v>116.73622684999999</v>
      </c>
      <c r="L235" s="86">
        <v>72.887784569999994</v>
      </c>
      <c r="M235" s="86">
        <v>90.67051226000001</v>
      </c>
      <c r="N235" s="86">
        <v>81.355743610000005</v>
      </c>
      <c r="O235" s="97">
        <v>83.346009229999993</v>
      </c>
      <c r="P235" s="372"/>
      <c r="Q235" s="85">
        <v>66.541136899999998</v>
      </c>
      <c r="R235" s="86">
        <v>60.213981830000002</v>
      </c>
      <c r="S235" s="86">
        <v>85.594865909999996</v>
      </c>
      <c r="T235" s="86">
        <v>84.35018805</v>
      </c>
      <c r="U235" s="86">
        <v>78.228134499999996</v>
      </c>
      <c r="V235" s="86">
        <v>75.613508060000001</v>
      </c>
      <c r="W235" s="86">
        <v>82.472507159999992</v>
      </c>
      <c r="X235" s="86">
        <v>86.49302333</v>
      </c>
      <c r="Y235" s="86">
        <v>76.749330999999998</v>
      </c>
      <c r="Z235" s="86">
        <v>99.612224279999992</v>
      </c>
      <c r="AA235" s="86">
        <v>104.66818046</v>
      </c>
      <c r="AB235" s="103">
        <v>138.37908009</v>
      </c>
      <c r="AC235" s="372"/>
      <c r="AD235" s="85"/>
      <c r="AE235" s="86"/>
      <c r="AF235" s="86"/>
      <c r="AG235" s="86"/>
      <c r="AH235" s="86"/>
      <c r="AI235" s="86"/>
      <c r="AJ235" s="86"/>
      <c r="AK235" s="86">
        <v>157.37250310000002</v>
      </c>
      <c r="AL235" s="86">
        <v>171.53772631000001</v>
      </c>
      <c r="AM235" s="86">
        <v>153.78296491</v>
      </c>
      <c r="AN235" s="86">
        <v>147.48761453</v>
      </c>
      <c r="AO235" s="103">
        <v>196.47726982</v>
      </c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5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440"/>
      <c r="BO235" s="85"/>
      <c r="BP235" s="86"/>
      <c r="BQ235" s="86"/>
      <c r="BR235" s="86"/>
      <c r="BS235" s="86"/>
      <c r="BT235" s="86"/>
      <c r="BU235" s="86"/>
      <c r="BV235" s="86"/>
      <c r="BW235" s="380"/>
      <c r="BX235" s="380"/>
      <c r="BY235" s="380"/>
      <c r="BZ235" s="430"/>
      <c r="CA235" s="559"/>
      <c r="CB235" s="425"/>
      <c r="CC235" s="380"/>
      <c r="CD235" s="380"/>
      <c r="CE235" s="380"/>
      <c r="CF235" s="380"/>
      <c r="CG235" s="380"/>
      <c r="CH235" s="380"/>
      <c r="CI235" s="380"/>
      <c r="CJ235" s="380"/>
      <c r="CK235" s="456"/>
      <c r="CL235" s="456"/>
      <c r="CM235" s="452"/>
      <c r="CN235" s="584"/>
      <c r="CO235" s="456"/>
      <c r="CP235" s="456"/>
      <c r="CQ235" s="456"/>
      <c r="CR235" s="456"/>
      <c r="CS235" s="456"/>
      <c r="CT235" s="456"/>
      <c r="CU235" s="456"/>
      <c r="CV235" s="456"/>
      <c r="CW235" s="456"/>
      <c r="CX235" s="456"/>
      <c r="CY235" s="456"/>
      <c r="CZ235" s="456"/>
      <c r="DA235" s="584">
        <f t="shared" si="254"/>
        <v>0</v>
      </c>
      <c r="DB235" s="456"/>
      <c r="DC235" s="456"/>
      <c r="DD235" s="456"/>
      <c r="DE235" s="596"/>
      <c r="DF235" s="497"/>
      <c r="DG235" s="499"/>
      <c r="DH235" s="348"/>
      <c r="DI235" s="231"/>
      <c r="DJ235" s="268"/>
      <c r="DK235" s="268"/>
      <c r="DL235" s="234"/>
      <c r="DM235" s="234"/>
      <c r="DN235" s="209"/>
      <c r="DO235" s="219"/>
      <c r="DP235" s="219"/>
      <c r="DQ235" s="209"/>
      <c r="DR235" s="209"/>
      <c r="DS235" s="209"/>
      <c r="DT235" s="209"/>
      <c r="DU235" s="209"/>
      <c r="DV235" s="209"/>
      <c r="DW235" s="209"/>
      <c r="DX235" s="209"/>
      <c r="DY235" s="209"/>
      <c r="DZ235" s="209"/>
      <c r="EA235" s="209"/>
      <c r="EB235" s="209"/>
      <c r="EC235" s="209"/>
      <c r="ED235" s="209"/>
      <c r="EE235" s="209"/>
    </row>
    <row r="236" spans="1:135" ht="20.100000000000001" customHeight="1" thickBot="1" x14ac:dyDescent="0.3">
      <c r="A236" s="536"/>
      <c r="B236" s="643" t="s">
        <v>49</v>
      </c>
      <c r="C236" s="678"/>
      <c r="D236" s="52">
        <v>330.54950716560001</v>
      </c>
      <c r="E236" s="26">
        <v>331.23186047730002</v>
      </c>
      <c r="F236" s="26">
        <v>459.00402833529989</v>
      </c>
      <c r="G236" s="26">
        <v>413.82238458019992</v>
      </c>
      <c r="H236" s="26">
        <v>409.43253478910003</v>
      </c>
      <c r="I236" s="26">
        <v>547.41633436329994</v>
      </c>
      <c r="J236" s="26">
        <v>462.36889662150003</v>
      </c>
      <c r="K236" s="26">
        <v>813.65150114449989</v>
      </c>
      <c r="L236" s="26">
        <v>508.02785845289992</v>
      </c>
      <c r="M236" s="26">
        <v>631.97347045219999</v>
      </c>
      <c r="N236" s="26">
        <v>567.04953296170004</v>
      </c>
      <c r="O236" s="76">
        <v>580.92168433309996</v>
      </c>
      <c r="P236" s="80">
        <v>6055.4495936766989</v>
      </c>
      <c r="Q236" s="52">
        <v>463.79172419299999</v>
      </c>
      <c r="R236" s="26">
        <v>419.69145335510001</v>
      </c>
      <c r="S236" s="26">
        <v>596.59621539269995</v>
      </c>
      <c r="T236" s="26">
        <v>587.92081070849997</v>
      </c>
      <c r="U236" s="26">
        <v>545.25009746499995</v>
      </c>
      <c r="V236" s="26">
        <v>527.02615117819994</v>
      </c>
      <c r="W236" s="26">
        <v>574.83337490519989</v>
      </c>
      <c r="X236" s="26">
        <v>602.85637261009992</v>
      </c>
      <c r="Y236" s="26">
        <v>534.94283707</v>
      </c>
      <c r="Z236" s="77">
        <v>694.29720323159995</v>
      </c>
      <c r="AA236" s="77">
        <v>729.53721780620003</v>
      </c>
      <c r="AB236" s="417">
        <v>960.35081582460009</v>
      </c>
      <c r="AC236" s="80">
        <v>7237.0942737402002</v>
      </c>
      <c r="AD236" s="105">
        <v>702.14652024920008</v>
      </c>
      <c r="AE236" s="136">
        <v>652.17297520396903</v>
      </c>
      <c r="AF236" s="136">
        <v>777.78259242740683</v>
      </c>
      <c r="AG236" s="136">
        <v>709.2149678709327</v>
      </c>
      <c r="AH236" s="136">
        <v>817.62681122979996</v>
      </c>
      <c r="AI236" s="136">
        <v>894.22366011984968</v>
      </c>
      <c r="AJ236" s="136">
        <v>1036.1994127609164</v>
      </c>
      <c r="AK236" s="136">
        <v>1081.1490962970006</v>
      </c>
      <c r="AL236" s="136">
        <v>1178.4641797497006</v>
      </c>
      <c r="AM236" s="136">
        <v>1056.4889689317004</v>
      </c>
      <c r="AN236" s="136">
        <v>1011.8633607521542</v>
      </c>
      <c r="AO236" s="106">
        <v>1347.8340709652</v>
      </c>
      <c r="AP236" s="32">
        <v>976.60783195919998</v>
      </c>
      <c r="AQ236" s="32">
        <v>902.92976930099996</v>
      </c>
      <c r="AR236" s="32">
        <v>1102.1842881588</v>
      </c>
      <c r="AS236" s="32">
        <v>1102.9992195950001</v>
      </c>
      <c r="AT236" s="32">
        <v>1400.5959931432001</v>
      </c>
      <c r="AU236" s="32">
        <v>1128.8366683034001</v>
      </c>
      <c r="AV236" s="32">
        <v>1245.7295663750001</v>
      </c>
      <c r="AW236" s="32">
        <v>1261.3927759369999</v>
      </c>
      <c r="AX236" s="32">
        <v>1191.2533004246002</v>
      </c>
      <c r="AY236" s="32">
        <v>1339.1427047852001</v>
      </c>
      <c r="AZ236" s="32">
        <v>1246.4725450548001</v>
      </c>
      <c r="BA236" s="32">
        <v>1411.0023178202</v>
      </c>
      <c r="BB236" s="46">
        <v>1227.8044321312002</v>
      </c>
      <c r="BC236" s="32">
        <v>1220.3827572832001</v>
      </c>
      <c r="BD236" s="32">
        <v>1506.9764612714</v>
      </c>
      <c r="BE236" s="32">
        <v>1500.8113193836</v>
      </c>
      <c r="BF236" s="32">
        <v>1605.7638060016</v>
      </c>
      <c r="BG236" s="32">
        <v>1765.9622268343999</v>
      </c>
      <c r="BH236" s="32">
        <v>1683.6064528948002</v>
      </c>
      <c r="BI236" s="32">
        <v>1687.2271543777999</v>
      </c>
      <c r="BJ236" s="32">
        <v>1809.0511946934002</v>
      </c>
      <c r="BK236" s="32">
        <v>1477.2932197309999</v>
      </c>
      <c r="BL236" s="32">
        <v>1507.9543403456</v>
      </c>
      <c r="BM236" s="32">
        <v>1607.1140919064003</v>
      </c>
      <c r="BN236" s="437">
        <f>SUM(BB236:BM236)</f>
        <v>18599.947456854403</v>
      </c>
      <c r="BO236" s="52">
        <v>1467.612744451</v>
      </c>
      <c r="BP236" s="26">
        <v>1513.2451747532002</v>
      </c>
      <c r="BQ236" s="26">
        <v>1480.5596479702001</v>
      </c>
      <c r="BR236" s="26">
        <v>1594.8082975075999</v>
      </c>
      <c r="BS236" s="26">
        <v>1954.7315454898001</v>
      </c>
      <c r="BT236" s="26">
        <v>1532.968804801</v>
      </c>
      <c r="BU236" s="26">
        <v>1615.8503202912002</v>
      </c>
      <c r="BV236" s="26">
        <v>1572.580512748</v>
      </c>
      <c r="BW236" s="98">
        <v>1594.8412949308001</v>
      </c>
      <c r="BX236" s="98">
        <v>1754.7612285069999</v>
      </c>
      <c r="BY236" s="98">
        <v>1638.6739319285998</v>
      </c>
      <c r="BZ236" s="241">
        <v>2031.5517353824002</v>
      </c>
      <c r="CA236" s="397">
        <f>SUM(BO236:BZ236)</f>
        <v>19752.185238760798</v>
      </c>
      <c r="CB236" s="137">
        <v>1494.1078511380001</v>
      </c>
      <c r="CC236" s="98">
        <v>1396.0181552366</v>
      </c>
      <c r="CD236" s="98">
        <v>1570.6370037470001</v>
      </c>
      <c r="CE236" s="98">
        <v>1962.7972029064001</v>
      </c>
      <c r="CF236" s="244">
        <v>1673.3790141740001</v>
      </c>
      <c r="CG236" s="244">
        <v>1646.328137727</v>
      </c>
      <c r="CH236" s="244">
        <v>1379.7125766466002</v>
      </c>
      <c r="CI236" s="244">
        <v>1370.9492461853999</v>
      </c>
      <c r="CJ236" s="244">
        <v>1199.7105355592</v>
      </c>
      <c r="CK236" s="98">
        <v>1904.1026287682002</v>
      </c>
      <c r="CL236" s="98">
        <v>1477.7124919550001</v>
      </c>
      <c r="CM236" s="241">
        <v>3020.7089130750001</v>
      </c>
      <c r="CN236" s="433">
        <f t="shared" si="256"/>
        <v>20096.1637571184</v>
      </c>
      <c r="CO236" s="98">
        <v>1548.2981656716001</v>
      </c>
      <c r="CP236" s="98">
        <v>1495.3668851856003</v>
      </c>
      <c r="CQ236" s="98">
        <v>2239.9432611808002</v>
      </c>
      <c r="CR236" s="98">
        <v>2526.9122343346003</v>
      </c>
      <c r="CS236" s="98">
        <v>2196.7360743244003</v>
      </c>
      <c r="CT236" s="98">
        <v>2023.2031001532</v>
      </c>
      <c r="CU236" s="98">
        <v>1509.8760410636</v>
      </c>
      <c r="CV236" s="98">
        <v>1730.2480923714002</v>
      </c>
      <c r="CW236" s="98">
        <v>1615.4636926805999</v>
      </c>
      <c r="CX236" s="98">
        <v>1535.3857733032</v>
      </c>
      <c r="CY236" s="98">
        <v>1706.9504556944003</v>
      </c>
      <c r="CZ236" s="98">
        <v>1818.9548482742</v>
      </c>
      <c r="DA236" s="433">
        <f t="shared" si="254"/>
        <v>21947.338624237604</v>
      </c>
      <c r="DB236" s="98">
        <v>1352.6492127358001</v>
      </c>
      <c r="DC236" s="98">
        <v>1360.7329551017999</v>
      </c>
      <c r="DD236" s="98">
        <v>1684.3531853666</v>
      </c>
      <c r="DE236" s="594">
        <f>SUM($CB236:$CD236)</f>
        <v>4460.7630101216</v>
      </c>
      <c r="DF236" s="500">
        <f>SUM($CO236:$CQ236)</f>
        <v>5283.6083120380008</v>
      </c>
      <c r="DG236" s="503">
        <f>SUM($DB236:$DD236)</f>
        <v>4397.7353532041998</v>
      </c>
      <c r="DH236" s="359">
        <f t="shared" ref="DH236:DH239" si="257">((DG236/DF236)-1)*100</f>
        <v>-16.766438890170132</v>
      </c>
      <c r="DK236" s="268"/>
    </row>
    <row r="237" spans="1:135" ht="20.100000000000001" customHeight="1" thickBot="1" x14ac:dyDescent="0.3">
      <c r="A237" s="536"/>
      <c r="B237" s="326"/>
      <c r="C237" s="319" t="s">
        <v>115</v>
      </c>
      <c r="D237" s="320">
        <f t="shared" ref="D237:BP237" si="258">+D238+D239</f>
        <v>5427</v>
      </c>
      <c r="E237" s="321">
        <f t="shared" si="258"/>
        <v>5176</v>
      </c>
      <c r="F237" s="321">
        <f t="shared" si="258"/>
        <v>6628</v>
      </c>
      <c r="G237" s="321">
        <f t="shared" si="258"/>
        <v>6979</v>
      </c>
      <c r="H237" s="321">
        <f t="shared" si="258"/>
        <v>6450</v>
      </c>
      <c r="I237" s="321">
        <f t="shared" si="258"/>
        <v>9525</v>
      </c>
      <c r="J237" s="321">
        <f t="shared" si="258"/>
        <v>8971</v>
      </c>
      <c r="K237" s="321">
        <f t="shared" si="258"/>
        <v>9588</v>
      </c>
      <c r="L237" s="321">
        <f t="shared" si="258"/>
        <v>10775</v>
      </c>
      <c r="M237" s="321">
        <f t="shared" si="258"/>
        <v>11377</v>
      </c>
      <c r="N237" s="321">
        <f t="shared" si="258"/>
        <v>11288</v>
      </c>
      <c r="O237" s="322">
        <f t="shared" si="258"/>
        <v>13349</v>
      </c>
      <c r="P237" s="321">
        <f t="shared" si="258"/>
        <v>105533</v>
      </c>
      <c r="Q237" s="320">
        <f t="shared" si="258"/>
        <v>10998</v>
      </c>
      <c r="R237" s="321">
        <f t="shared" si="258"/>
        <v>10975</v>
      </c>
      <c r="S237" s="321">
        <f t="shared" si="258"/>
        <v>14718</v>
      </c>
      <c r="T237" s="321">
        <f t="shared" si="258"/>
        <v>13435</v>
      </c>
      <c r="U237" s="321">
        <f t="shared" si="258"/>
        <v>14383</v>
      </c>
      <c r="V237" s="321">
        <f t="shared" si="258"/>
        <v>15710</v>
      </c>
      <c r="W237" s="321">
        <f t="shared" si="258"/>
        <v>17549</v>
      </c>
      <c r="X237" s="321">
        <f t="shared" si="258"/>
        <v>17871</v>
      </c>
      <c r="Y237" s="321">
        <f t="shared" si="258"/>
        <v>18986</v>
      </c>
      <c r="Z237" s="321">
        <f t="shared" si="258"/>
        <v>19963</v>
      </c>
      <c r="AA237" s="321">
        <f t="shared" si="258"/>
        <v>20760</v>
      </c>
      <c r="AB237" s="322">
        <f t="shared" si="258"/>
        <v>25468</v>
      </c>
      <c r="AC237" s="321">
        <f t="shared" si="258"/>
        <v>200816</v>
      </c>
      <c r="AD237" s="320">
        <f t="shared" si="258"/>
        <v>19585</v>
      </c>
      <c r="AE237" s="321">
        <f t="shared" si="258"/>
        <v>20670</v>
      </c>
      <c r="AF237" s="321">
        <f t="shared" si="258"/>
        <v>23260</v>
      </c>
      <c r="AG237" s="321">
        <f t="shared" si="258"/>
        <v>23338</v>
      </c>
      <c r="AH237" s="321">
        <f t="shared" si="258"/>
        <v>25881</v>
      </c>
      <c r="AI237" s="321">
        <f t="shared" si="258"/>
        <v>26475</v>
      </c>
      <c r="AJ237" s="321">
        <f t="shared" si="258"/>
        <v>27761</v>
      </c>
      <c r="AK237" s="321">
        <f t="shared" si="258"/>
        <v>33350</v>
      </c>
      <c r="AL237" s="321">
        <f t="shared" si="258"/>
        <v>34229</v>
      </c>
      <c r="AM237" s="321">
        <f t="shared" si="258"/>
        <v>36168</v>
      </c>
      <c r="AN237" s="321">
        <f t="shared" si="258"/>
        <v>37826</v>
      </c>
      <c r="AO237" s="322">
        <f t="shared" si="258"/>
        <v>44519</v>
      </c>
      <c r="AP237" s="321">
        <f t="shared" si="258"/>
        <v>36082</v>
      </c>
      <c r="AQ237" s="321">
        <f t="shared" si="258"/>
        <v>37106</v>
      </c>
      <c r="AR237" s="321">
        <f t="shared" si="258"/>
        <v>42780</v>
      </c>
      <c r="AS237" s="321">
        <f t="shared" si="258"/>
        <v>38964</v>
      </c>
      <c r="AT237" s="321">
        <f t="shared" si="258"/>
        <v>48205</v>
      </c>
      <c r="AU237" s="321">
        <f t="shared" si="258"/>
        <v>46107</v>
      </c>
      <c r="AV237" s="321">
        <f t="shared" si="258"/>
        <v>52047</v>
      </c>
      <c r="AW237" s="321">
        <f t="shared" si="258"/>
        <v>56265</v>
      </c>
      <c r="AX237" s="321">
        <f t="shared" si="258"/>
        <v>51346</v>
      </c>
      <c r="AY237" s="321">
        <f t="shared" si="258"/>
        <v>60828</v>
      </c>
      <c r="AZ237" s="321">
        <f t="shared" si="258"/>
        <v>64678</v>
      </c>
      <c r="BA237" s="321">
        <f t="shared" si="258"/>
        <v>82308</v>
      </c>
      <c r="BB237" s="320">
        <f t="shared" si="258"/>
        <v>70681</v>
      </c>
      <c r="BC237" s="321">
        <f t="shared" si="258"/>
        <v>59530</v>
      </c>
      <c r="BD237" s="321">
        <f t="shared" si="258"/>
        <v>67595</v>
      </c>
      <c r="BE237" s="321">
        <f t="shared" si="258"/>
        <v>74162</v>
      </c>
      <c r="BF237" s="321">
        <f t="shared" si="258"/>
        <v>73027</v>
      </c>
      <c r="BG237" s="321">
        <f t="shared" si="258"/>
        <v>74349</v>
      </c>
      <c r="BH237" s="321">
        <f t="shared" si="258"/>
        <v>81448</v>
      </c>
      <c r="BI237" s="321">
        <f t="shared" si="258"/>
        <v>80285</v>
      </c>
      <c r="BJ237" s="321">
        <f t="shared" si="258"/>
        <v>80867</v>
      </c>
      <c r="BK237" s="321">
        <f t="shared" si="258"/>
        <v>88704</v>
      </c>
      <c r="BL237" s="321">
        <f t="shared" si="258"/>
        <v>86640</v>
      </c>
      <c r="BM237" s="321">
        <f t="shared" si="258"/>
        <v>106995</v>
      </c>
      <c r="BN237" s="432">
        <f>SUM(BB237:BM237)</f>
        <v>944283</v>
      </c>
      <c r="BO237" s="320">
        <f t="shared" si="258"/>
        <v>87229</v>
      </c>
      <c r="BP237" s="321">
        <f t="shared" si="258"/>
        <v>92303</v>
      </c>
      <c r="BQ237" s="321">
        <f t="shared" ref="BQ237:BY237" si="259">+BQ238+BQ239</f>
        <v>89858</v>
      </c>
      <c r="BR237" s="321">
        <f t="shared" si="259"/>
        <v>97830</v>
      </c>
      <c r="BS237" s="321">
        <f t="shared" si="259"/>
        <v>102942</v>
      </c>
      <c r="BT237" s="321">
        <f t="shared" si="259"/>
        <v>102857</v>
      </c>
      <c r="BU237" s="321">
        <f t="shared" si="259"/>
        <v>112863</v>
      </c>
      <c r="BV237" s="321">
        <f t="shared" si="259"/>
        <v>107750</v>
      </c>
      <c r="BW237" s="321">
        <f t="shared" si="259"/>
        <v>115501</v>
      </c>
      <c r="BX237" s="321">
        <f t="shared" si="259"/>
        <v>124322</v>
      </c>
      <c r="BY237" s="321">
        <f t="shared" si="259"/>
        <v>113891</v>
      </c>
      <c r="BZ237" s="322">
        <f t="shared" ref="BZ237:CL237" si="260">+BZ238+BZ239</f>
        <v>159115</v>
      </c>
      <c r="CA237" s="432">
        <f>SUM(BO237:BZ237)</f>
        <v>1306461</v>
      </c>
      <c r="CB237" s="320">
        <f t="shared" si="260"/>
        <v>120007</v>
      </c>
      <c r="CC237" s="321">
        <f t="shared" si="260"/>
        <v>115297</v>
      </c>
      <c r="CD237" s="321">
        <f t="shared" si="260"/>
        <v>138261</v>
      </c>
      <c r="CE237" s="321">
        <f t="shared" si="260"/>
        <v>138781</v>
      </c>
      <c r="CF237" s="321">
        <f t="shared" si="260"/>
        <v>144001</v>
      </c>
      <c r="CG237" s="321">
        <f t="shared" ref="CG237:CH237" si="261">+CG238+CG239</f>
        <v>156617</v>
      </c>
      <c r="CH237" s="321">
        <f t="shared" si="261"/>
        <v>159037</v>
      </c>
      <c r="CI237" s="321">
        <f t="shared" si="260"/>
        <v>164054</v>
      </c>
      <c r="CJ237" s="321">
        <f t="shared" si="260"/>
        <v>168527</v>
      </c>
      <c r="CK237" s="321">
        <f t="shared" si="260"/>
        <v>192918</v>
      </c>
      <c r="CL237" s="321">
        <f t="shared" si="260"/>
        <v>181618</v>
      </c>
      <c r="CM237" s="322">
        <f t="shared" ref="CM237:DD237" si="262">+CM238+CM239</f>
        <v>248434</v>
      </c>
      <c r="CN237" s="444">
        <f>SUM(CB237:CM237)</f>
        <v>1927552</v>
      </c>
      <c r="CO237" s="321">
        <f t="shared" si="262"/>
        <v>186147</v>
      </c>
      <c r="CP237" s="321">
        <f t="shared" si="262"/>
        <v>187067</v>
      </c>
      <c r="CQ237" s="321">
        <f t="shared" si="262"/>
        <v>216701</v>
      </c>
      <c r="CR237" s="321">
        <f t="shared" si="262"/>
        <v>220859</v>
      </c>
      <c r="CS237" s="321">
        <f t="shared" si="262"/>
        <v>228311</v>
      </c>
      <c r="CT237" s="321">
        <f t="shared" si="262"/>
        <v>249907</v>
      </c>
      <c r="CU237" s="321">
        <f t="shared" si="262"/>
        <v>252476</v>
      </c>
      <c r="CV237" s="321">
        <f t="shared" si="262"/>
        <v>269188</v>
      </c>
      <c r="CW237" s="321">
        <f t="shared" si="262"/>
        <v>271018</v>
      </c>
      <c r="CX237" s="321">
        <f t="shared" si="262"/>
        <v>284423</v>
      </c>
      <c r="CY237" s="321">
        <f t="shared" si="262"/>
        <v>293962</v>
      </c>
      <c r="CZ237" s="321">
        <f t="shared" si="262"/>
        <v>370611</v>
      </c>
      <c r="DA237" s="432">
        <f t="shared" si="254"/>
        <v>3030670</v>
      </c>
      <c r="DB237" s="321">
        <f t="shared" si="262"/>
        <v>300692</v>
      </c>
      <c r="DC237" s="321">
        <f t="shared" si="262"/>
        <v>298557</v>
      </c>
      <c r="DD237" s="321">
        <f t="shared" si="262"/>
        <v>362667</v>
      </c>
      <c r="DE237" s="320">
        <f>SUM($CB237:$CD237)</f>
        <v>373565</v>
      </c>
      <c r="DF237" s="388">
        <f>SUM($CO237:$CQ237)</f>
        <v>589915</v>
      </c>
      <c r="DG237" s="389">
        <f>SUM($DB237:$DD237)</f>
        <v>961916</v>
      </c>
      <c r="DH237" s="543">
        <f t="shared" si="257"/>
        <v>63.060101879084286</v>
      </c>
      <c r="DJ237" s="266"/>
      <c r="DK237" s="268"/>
    </row>
    <row r="238" spans="1:135" ht="20.100000000000001" customHeight="1" thickBot="1" x14ac:dyDescent="0.3">
      <c r="A238" s="536"/>
      <c r="B238" s="668" t="s">
        <v>41</v>
      </c>
      <c r="C238" s="684"/>
      <c r="D238" s="46">
        <v>3871</v>
      </c>
      <c r="E238" s="32">
        <v>3575</v>
      </c>
      <c r="F238" s="32">
        <v>4628</v>
      </c>
      <c r="G238" s="32">
        <v>5036</v>
      </c>
      <c r="H238" s="32">
        <v>4990</v>
      </c>
      <c r="I238" s="32">
        <v>7212</v>
      </c>
      <c r="J238" s="32">
        <v>6303</v>
      </c>
      <c r="K238" s="32">
        <v>6617</v>
      </c>
      <c r="L238" s="32">
        <v>7390</v>
      </c>
      <c r="M238" s="32">
        <v>7978</v>
      </c>
      <c r="N238" s="32">
        <v>7988</v>
      </c>
      <c r="O238" s="47">
        <v>9470</v>
      </c>
      <c r="P238" s="80">
        <v>75058</v>
      </c>
      <c r="Q238" s="46">
        <v>7742</v>
      </c>
      <c r="R238" s="32">
        <v>7844</v>
      </c>
      <c r="S238" s="32">
        <v>10564</v>
      </c>
      <c r="T238" s="32">
        <v>9647</v>
      </c>
      <c r="U238" s="32">
        <v>10508</v>
      </c>
      <c r="V238" s="32">
        <v>11439</v>
      </c>
      <c r="W238" s="32">
        <v>13000</v>
      </c>
      <c r="X238" s="32">
        <v>13180</v>
      </c>
      <c r="Y238" s="32">
        <v>14008</v>
      </c>
      <c r="Z238" s="32">
        <v>14951</v>
      </c>
      <c r="AA238" s="32">
        <v>15524</v>
      </c>
      <c r="AB238" s="47">
        <v>19253</v>
      </c>
      <c r="AC238" s="24">
        <v>147660</v>
      </c>
      <c r="AD238" s="45">
        <v>14784</v>
      </c>
      <c r="AE238" s="31">
        <v>15784</v>
      </c>
      <c r="AF238" s="31">
        <v>17705</v>
      </c>
      <c r="AG238" s="31">
        <v>18057</v>
      </c>
      <c r="AH238" s="31">
        <v>19964</v>
      </c>
      <c r="AI238" s="31">
        <v>20480</v>
      </c>
      <c r="AJ238" s="31">
        <v>21574</v>
      </c>
      <c r="AK238" s="31">
        <v>25457</v>
      </c>
      <c r="AL238" s="31">
        <v>26586</v>
      </c>
      <c r="AM238" s="31">
        <v>28192</v>
      </c>
      <c r="AN238" s="31">
        <v>29608</v>
      </c>
      <c r="AO238" s="133">
        <v>35582</v>
      </c>
      <c r="AP238" s="33">
        <v>28570</v>
      </c>
      <c r="AQ238" s="33">
        <v>29728</v>
      </c>
      <c r="AR238" s="33">
        <v>34245</v>
      </c>
      <c r="AS238" s="33">
        <v>31219</v>
      </c>
      <c r="AT238" s="33">
        <v>38938</v>
      </c>
      <c r="AU238" s="33">
        <v>37255</v>
      </c>
      <c r="AV238" s="33">
        <v>42184</v>
      </c>
      <c r="AW238" s="33">
        <v>45454</v>
      </c>
      <c r="AX238" s="33">
        <v>42132</v>
      </c>
      <c r="AY238" s="33">
        <v>49946</v>
      </c>
      <c r="AZ238" s="33">
        <v>54255</v>
      </c>
      <c r="BA238" s="33">
        <v>70686</v>
      </c>
      <c r="BB238" s="155">
        <v>59880</v>
      </c>
      <c r="BC238" s="33">
        <v>50056</v>
      </c>
      <c r="BD238" s="33">
        <v>57056</v>
      </c>
      <c r="BE238" s="33">
        <v>62643</v>
      </c>
      <c r="BF238" s="33">
        <v>61708</v>
      </c>
      <c r="BG238" s="33">
        <v>63267</v>
      </c>
      <c r="BH238" s="33">
        <v>69312</v>
      </c>
      <c r="BI238" s="33">
        <v>68222</v>
      </c>
      <c r="BJ238" s="33">
        <v>69235</v>
      </c>
      <c r="BK238" s="33">
        <v>75553</v>
      </c>
      <c r="BL238" s="33">
        <v>74489</v>
      </c>
      <c r="BM238" s="33">
        <v>93487</v>
      </c>
      <c r="BN238" s="447">
        <f>SUM(BB238:BM238)</f>
        <v>804908</v>
      </c>
      <c r="BO238" s="155">
        <v>75201</v>
      </c>
      <c r="BP238" s="33">
        <v>79921</v>
      </c>
      <c r="BQ238" s="33">
        <v>77445</v>
      </c>
      <c r="BR238" s="33">
        <v>83957</v>
      </c>
      <c r="BS238" s="33">
        <v>88549</v>
      </c>
      <c r="BT238" s="33">
        <v>89379</v>
      </c>
      <c r="BU238" s="33">
        <v>97805</v>
      </c>
      <c r="BV238" s="33">
        <v>93515</v>
      </c>
      <c r="BW238" s="114">
        <v>101307</v>
      </c>
      <c r="BX238" s="114">
        <v>108275</v>
      </c>
      <c r="BY238" s="114">
        <v>99606</v>
      </c>
      <c r="BZ238" s="115">
        <v>141352</v>
      </c>
      <c r="CA238" s="361">
        <f>SUM(BO238:BZ238)</f>
        <v>1136312</v>
      </c>
      <c r="CB238" s="113">
        <v>105544</v>
      </c>
      <c r="CC238" s="114">
        <v>101891</v>
      </c>
      <c r="CD238" s="114">
        <v>122184</v>
      </c>
      <c r="CE238" s="114">
        <v>122624</v>
      </c>
      <c r="CF238" s="114">
        <v>127887</v>
      </c>
      <c r="CG238" s="114">
        <v>140011</v>
      </c>
      <c r="CH238" s="114">
        <v>141504</v>
      </c>
      <c r="CI238" s="114">
        <v>147207</v>
      </c>
      <c r="CJ238" s="114">
        <v>153813</v>
      </c>
      <c r="CK238" s="114">
        <v>173992</v>
      </c>
      <c r="CL238" s="114">
        <v>163390</v>
      </c>
      <c r="CM238" s="115">
        <v>227516</v>
      </c>
      <c r="CN238" s="397">
        <f t="shared" si="256"/>
        <v>1727563</v>
      </c>
      <c r="CO238" s="114">
        <v>169117</v>
      </c>
      <c r="CP238" s="114">
        <v>170123</v>
      </c>
      <c r="CQ238" s="114">
        <v>196957</v>
      </c>
      <c r="CR238" s="114">
        <v>201065</v>
      </c>
      <c r="CS238" s="114">
        <v>208183</v>
      </c>
      <c r="CT238" s="114">
        <v>229432</v>
      </c>
      <c r="CU238" s="114">
        <v>231763</v>
      </c>
      <c r="CV238" s="114">
        <v>247150</v>
      </c>
      <c r="CW238" s="114">
        <v>249237</v>
      </c>
      <c r="CX238" s="114">
        <v>262037</v>
      </c>
      <c r="CY238" s="114">
        <v>271980</v>
      </c>
      <c r="CZ238" s="114">
        <v>347293</v>
      </c>
      <c r="DA238" s="361">
        <f t="shared" si="254"/>
        <v>2784337</v>
      </c>
      <c r="DB238" s="114">
        <v>279766</v>
      </c>
      <c r="DC238" s="114">
        <v>279029</v>
      </c>
      <c r="DD238" s="114">
        <v>338461</v>
      </c>
      <c r="DE238" s="593">
        <f>SUM($CB238:$CD238)</f>
        <v>329619</v>
      </c>
      <c r="DF238" s="566">
        <f>SUM($CO238:$CQ238)</f>
        <v>536197</v>
      </c>
      <c r="DG238" s="527">
        <f>SUM($DB238:$DD238)</f>
        <v>897256</v>
      </c>
      <c r="DH238" s="366">
        <f t="shared" si="257"/>
        <v>67.337004869478932</v>
      </c>
      <c r="DJ238" s="234"/>
      <c r="DK238" s="268"/>
    </row>
    <row r="239" spans="1:135" ht="20.100000000000001" customHeight="1" thickBot="1" x14ac:dyDescent="0.3">
      <c r="A239" s="536"/>
      <c r="B239" s="337" t="s">
        <v>39</v>
      </c>
      <c r="C239" s="409"/>
      <c r="D239" s="46">
        <v>1556</v>
      </c>
      <c r="E239" s="32">
        <v>1601</v>
      </c>
      <c r="F239" s="32">
        <v>2000</v>
      </c>
      <c r="G239" s="32">
        <v>1943</v>
      </c>
      <c r="H239" s="32">
        <v>1460</v>
      </c>
      <c r="I239" s="32">
        <v>2313</v>
      </c>
      <c r="J239" s="32">
        <v>2668</v>
      </c>
      <c r="K239" s="32">
        <v>2971</v>
      </c>
      <c r="L239" s="32">
        <v>3385</v>
      </c>
      <c r="M239" s="32">
        <v>3399</v>
      </c>
      <c r="N239" s="32">
        <v>3300</v>
      </c>
      <c r="O239" s="156">
        <v>3879</v>
      </c>
      <c r="P239" s="370">
        <v>30475</v>
      </c>
      <c r="Q239" s="155">
        <v>3256</v>
      </c>
      <c r="R239" s="33">
        <v>3131</v>
      </c>
      <c r="S239" s="33">
        <v>4154</v>
      </c>
      <c r="T239" s="33">
        <v>3788</v>
      </c>
      <c r="U239" s="33">
        <v>3875</v>
      </c>
      <c r="V239" s="33">
        <v>4271</v>
      </c>
      <c r="W239" s="33">
        <v>4549</v>
      </c>
      <c r="X239" s="33">
        <v>4691</v>
      </c>
      <c r="Y239" s="33">
        <v>4978</v>
      </c>
      <c r="Z239" s="33">
        <v>5012</v>
      </c>
      <c r="AA239" s="33">
        <v>5236</v>
      </c>
      <c r="AB239" s="156">
        <v>6215</v>
      </c>
      <c r="AC239" s="370">
        <v>53156</v>
      </c>
      <c r="AD239" s="155">
        <v>4801</v>
      </c>
      <c r="AE239" s="33">
        <v>4886</v>
      </c>
      <c r="AF239" s="33">
        <v>5555</v>
      </c>
      <c r="AG239" s="33">
        <v>5281</v>
      </c>
      <c r="AH239" s="33">
        <v>5917</v>
      </c>
      <c r="AI239" s="33">
        <v>5995</v>
      </c>
      <c r="AJ239" s="33">
        <v>6187</v>
      </c>
      <c r="AK239" s="33">
        <v>7893</v>
      </c>
      <c r="AL239" s="33">
        <v>7643</v>
      </c>
      <c r="AM239" s="33">
        <v>7976</v>
      </c>
      <c r="AN239" s="33">
        <v>8218</v>
      </c>
      <c r="AO239" s="156">
        <v>8937</v>
      </c>
      <c r="AP239" s="33">
        <v>7512</v>
      </c>
      <c r="AQ239" s="33">
        <v>7378</v>
      </c>
      <c r="AR239" s="33">
        <v>8535</v>
      </c>
      <c r="AS239" s="33">
        <v>7745</v>
      </c>
      <c r="AT239" s="33">
        <v>9267</v>
      </c>
      <c r="AU239" s="33">
        <v>8852</v>
      </c>
      <c r="AV239" s="33">
        <v>9863</v>
      </c>
      <c r="AW239" s="33">
        <v>10811</v>
      </c>
      <c r="AX239" s="33">
        <v>9214</v>
      </c>
      <c r="AY239" s="33">
        <v>10882</v>
      </c>
      <c r="AZ239" s="33">
        <v>10423</v>
      </c>
      <c r="BA239" s="33">
        <v>11622</v>
      </c>
      <c r="BB239" s="155">
        <v>10801</v>
      </c>
      <c r="BC239" s="33">
        <v>9474</v>
      </c>
      <c r="BD239" s="32">
        <v>10539</v>
      </c>
      <c r="BE239" s="32">
        <v>11519</v>
      </c>
      <c r="BF239" s="32">
        <v>11319</v>
      </c>
      <c r="BG239" s="32">
        <v>11082</v>
      </c>
      <c r="BH239" s="32">
        <v>12136</v>
      </c>
      <c r="BI239" s="32">
        <v>12063</v>
      </c>
      <c r="BJ239" s="32">
        <v>11632</v>
      </c>
      <c r="BK239" s="32">
        <v>13151</v>
      </c>
      <c r="BL239" s="32">
        <v>12151</v>
      </c>
      <c r="BM239" s="32">
        <v>13508</v>
      </c>
      <c r="BN239" s="447">
        <f>SUM(BB239:BM239)</f>
        <v>139375</v>
      </c>
      <c r="BO239" s="46">
        <v>12028</v>
      </c>
      <c r="BP239" s="32">
        <v>12382</v>
      </c>
      <c r="BQ239" s="32">
        <v>12413</v>
      </c>
      <c r="BR239" s="32">
        <v>13873</v>
      </c>
      <c r="BS239" s="32">
        <v>14393</v>
      </c>
      <c r="BT239" s="32">
        <v>13478</v>
      </c>
      <c r="BU239" s="32">
        <v>15058</v>
      </c>
      <c r="BV239" s="32">
        <v>14235</v>
      </c>
      <c r="BW239" s="244">
        <v>14194</v>
      </c>
      <c r="BX239" s="244">
        <v>16047</v>
      </c>
      <c r="BY239" s="244">
        <v>14285</v>
      </c>
      <c r="BZ239" s="245">
        <v>17763</v>
      </c>
      <c r="CA239" s="361">
        <f>SUM(BO239:BZ239)</f>
        <v>170149</v>
      </c>
      <c r="CB239" s="243">
        <v>14463</v>
      </c>
      <c r="CC239" s="244">
        <v>13406</v>
      </c>
      <c r="CD239" s="244">
        <v>16077</v>
      </c>
      <c r="CE239" s="244">
        <v>16157</v>
      </c>
      <c r="CF239" s="114">
        <v>16114</v>
      </c>
      <c r="CG239" s="114">
        <v>16606</v>
      </c>
      <c r="CH239" s="114">
        <v>17533</v>
      </c>
      <c r="CI239" s="114">
        <v>16847</v>
      </c>
      <c r="CJ239" s="114">
        <v>14714</v>
      </c>
      <c r="CK239" s="244">
        <v>18926</v>
      </c>
      <c r="CL239" s="244">
        <v>18228</v>
      </c>
      <c r="CM239" s="245">
        <v>20918</v>
      </c>
      <c r="CN239" s="397">
        <f t="shared" si="256"/>
        <v>199989</v>
      </c>
      <c r="CO239" s="244">
        <v>17030</v>
      </c>
      <c r="CP239" s="244">
        <v>16944</v>
      </c>
      <c r="CQ239" s="244">
        <v>19744</v>
      </c>
      <c r="CR239" s="244">
        <v>19794</v>
      </c>
      <c r="CS239" s="244">
        <v>20128</v>
      </c>
      <c r="CT239" s="244">
        <v>20475</v>
      </c>
      <c r="CU239" s="244">
        <v>20713</v>
      </c>
      <c r="CV239" s="244">
        <v>22038</v>
      </c>
      <c r="CW239" s="244">
        <v>21781</v>
      </c>
      <c r="CX239" s="244">
        <v>22386</v>
      </c>
      <c r="CY239" s="244">
        <v>21982</v>
      </c>
      <c r="CZ239" s="244">
        <v>23318</v>
      </c>
      <c r="DA239" s="397">
        <f t="shared" si="254"/>
        <v>246333</v>
      </c>
      <c r="DB239" s="244">
        <v>20926</v>
      </c>
      <c r="DC239" s="244">
        <v>19528</v>
      </c>
      <c r="DD239" s="244">
        <v>24206</v>
      </c>
      <c r="DE239" s="593">
        <f>SUM($CB239:$CD239)</f>
        <v>43946</v>
      </c>
      <c r="DF239" s="566">
        <f>SUM($CO239:$CQ239)</f>
        <v>53718</v>
      </c>
      <c r="DG239" s="527">
        <f>SUM($DB239:$DD239)</f>
        <v>64660</v>
      </c>
      <c r="DH239" s="359">
        <f t="shared" si="257"/>
        <v>20.36933616292491</v>
      </c>
      <c r="DI239" s="267"/>
      <c r="DJ239" s="266"/>
      <c r="DK239" s="268"/>
    </row>
    <row r="240" spans="1:135" ht="20.100000000000001" customHeight="1" thickBot="1" x14ac:dyDescent="0.3">
      <c r="A240" s="536"/>
      <c r="B240" s="301" t="s">
        <v>194</v>
      </c>
      <c r="C240" s="301"/>
      <c r="D240" s="301"/>
      <c r="E240" s="301"/>
      <c r="F240" s="301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73"/>
      <c r="AC240" s="104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3"/>
      <c r="AS240" s="73"/>
      <c r="AT240" s="73"/>
      <c r="AU240" s="73"/>
      <c r="AV240" s="73"/>
      <c r="AW240" s="73"/>
      <c r="AX240" s="73"/>
      <c r="AY240" s="73"/>
      <c r="AZ240" s="73"/>
      <c r="BA240" s="73"/>
      <c r="BB240" s="104"/>
      <c r="BC240" s="104"/>
      <c r="BD240" s="104"/>
      <c r="BE240" s="104"/>
      <c r="BF240" s="73"/>
      <c r="BG240" s="73"/>
      <c r="BH240" s="73"/>
      <c r="BI240" s="73"/>
      <c r="BJ240" s="73"/>
      <c r="BK240" s="73"/>
      <c r="BL240" s="73"/>
      <c r="BM240" s="73"/>
      <c r="BN240" s="117"/>
      <c r="BO240" s="117"/>
      <c r="BP240" s="73"/>
      <c r="BQ240" s="117"/>
      <c r="BR240" s="73"/>
      <c r="BS240" s="73"/>
      <c r="BT240" s="73"/>
      <c r="BU240" s="73"/>
      <c r="BV240" s="73"/>
      <c r="BW240" s="73"/>
      <c r="BX240" s="73"/>
      <c r="BY240" s="73"/>
      <c r="BZ240" s="73"/>
      <c r="CA240" s="73"/>
      <c r="CB240" s="117"/>
      <c r="CC240" s="73"/>
      <c r="CD240" s="73"/>
      <c r="CE240" s="73"/>
      <c r="CF240" s="73"/>
      <c r="CG240" s="73"/>
      <c r="CH240" s="73"/>
      <c r="CI240" s="73"/>
      <c r="CJ240" s="73"/>
      <c r="CK240" s="73"/>
      <c r="CL240" s="117"/>
      <c r="CM240" s="117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117"/>
      <c r="DB240" s="73"/>
      <c r="DC240" s="73"/>
      <c r="DD240" s="73"/>
      <c r="DE240" s="73"/>
      <c r="DF240" s="485"/>
      <c r="DG240" s="566"/>
      <c r="DH240" s="104"/>
      <c r="DI240" s="267"/>
      <c r="DJ240" s="266"/>
      <c r="DK240" s="268"/>
    </row>
    <row r="241" spans="1:115" ht="20.100000000000001" customHeight="1" thickBot="1" x14ac:dyDescent="0.35">
      <c r="A241" s="536"/>
      <c r="B241" s="325"/>
      <c r="C241" s="319" t="s">
        <v>111</v>
      </c>
      <c r="D241" s="320">
        <f t="shared" ref="D241:BP241" si="263">+D243+D245</f>
        <v>141.36492074261389</v>
      </c>
      <c r="E241" s="321">
        <f t="shared" si="263"/>
        <v>126.09985906494788</v>
      </c>
      <c r="F241" s="321">
        <f t="shared" si="263"/>
        <v>131.95945713279275</v>
      </c>
      <c r="G241" s="321">
        <f t="shared" si="263"/>
        <v>137.11178465479665</v>
      </c>
      <c r="H241" s="321">
        <f t="shared" si="263"/>
        <v>134.97235789082612</v>
      </c>
      <c r="I241" s="321">
        <f t="shared" si="263"/>
        <v>139.92390273410112</v>
      </c>
      <c r="J241" s="321">
        <f t="shared" si="263"/>
        <v>160.55726875564216</v>
      </c>
      <c r="K241" s="321">
        <f t="shared" si="263"/>
        <v>155.30036946060395</v>
      </c>
      <c r="L241" s="321">
        <f t="shared" si="263"/>
        <v>163.56330600260719</v>
      </c>
      <c r="M241" s="321">
        <f t="shared" si="263"/>
        <v>159.90498716023171</v>
      </c>
      <c r="N241" s="321">
        <f t="shared" si="263"/>
        <v>165.09581010412171</v>
      </c>
      <c r="O241" s="322">
        <f t="shared" si="263"/>
        <v>216.92799773737579</v>
      </c>
      <c r="P241" s="321">
        <f t="shared" si="263"/>
        <v>1832.7820214406611</v>
      </c>
      <c r="Q241" s="320">
        <f t="shared" si="263"/>
        <v>179.74603798088251</v>
      </c>
      <c r="R241" s="321">
        <f t="shared" si="263"/>
        <v>159.28204401446143</v>
      </c>
      <c r="S241" s="321">
        <f t="shared" si="263"/>
        <v>171.4055666013993</v>
      </c>
      <c r="T241" s="321">
        <f t="shared" si="263"/>
        <v>166.30699222182858</v>
      </c>
      <c r="U241" s="321">
        <f t="shared" si="263"/>
        <v>176.77897554744868</v>
      </c>
      <c r="V241" s="321">
        <f t="shared" si="263"/>
        <v>181.695844208914</v>
      </c>
      <c r="W241" s="321">
        <f t="shared" si="263"/>
        <v>190.03661617958505</v>
      </c>
      <c r="X241" s="321">
        <f t="shared" si="263"/>
        <v>186.53586052511162</v>
      </c>
      <c r="Y241" s="321">
        <f t="shared" si="263"/>
        <v>187.66944348980653</v>
      </c>
      <c r="Z241" s="321">
        <f t="shared" si="263"/>
        <v>187.90422700347153</v>
      </c>
      <c r="AA241" s="321">
        <f t="shared" si="263"/>
        <v>194.28435648094836</v>
      </c>
      <c r="AB241" s="322">
        <f t="shared" si="263"/>
        <v>236.20888334728465</v>
      </c>
      <c r="AC241" s="321">
        <f t="shared" si="263"/>
        <v>2217.8548476011424</v>
      </c>
      <c r="AD241" s="320">
        <f t="shared" si="263"/>
        <v>206.1481636073799</v>
      </c>
      <c r="AE241" s="321">
        <f t="shared" si="263"/>
        <v>209.16239536221735</v>
      </c>
      <c r="AF241" s="321">
        <f t="shared" si="263"/>
        <v>199.52630249515784</v>
      </c>
      <c r="AG241" s="321">
        <f t="shared" si="263"/>
        <v>200.73355430625094</v>
      </c>
      <c r="AH241" s="321">
        <f t="shared" si="263"/>
        <v>205.16873459271568</v>
      </c>
      <c r="AI241" s="321">
        <f t="shared" si="263"/>
        <v>205.80731855024823</v>
      </c>
      <c r="AJ241" s="321">
        <f t="shared" si="263"/>
        <v>220.96221289182441</v>
      </c>
      <c r="AK241" s="321">
        <f t="shared" si="263"/>
        <v>204.11203682446404</v>
      </c>
      <c r="AL241" s="321">
        <f t="shared" si="263"/>
        <v>208.90975529793741</v>
      </c>
      <c r="AM241" s="321">
        <f t="shared" si="263"/>
        <v>220.38676878531055</v>
      </c>
      <c r="AN241" s="321">
        <f t="shared" si="263"/>
        <v>232.78655988277927</v>
      </c>
      <c r="AO241" s="322">
        <f t="shared" si="263"/>
        <v>270.99827364052038</v>
      </c>
      <c r="AP241" s="321">
        <f t="shared" si="263"/>
        <v>252.41053158967236</v>
      </c>
      <c r="AQ241" s="321">
        <f t="shared" si="263"/>
        <v>212.8990026894636</v>
      </c>
      <c r="AR241" s="321">
        <f t="shared" si="263"/>
        <v>213.5143166540698</v>
      </c>
      <c r="AS241" s="321">
        <f t="shared" si="263"/>
        <v>217.54513428352428</v>
      </c>
      <c r="AT241" s="321">
        <f t="shared" si="263"/>
        <v>225.71548414977315</v>
      </c>
      <c r="AU241" s="321">
        <f t="shared" si="263"/>
        <v>221.34493834277089</v>
      </c>
      <c r="AV241" s="321">
        <f t="shared" si="263"/>
        <v>240.48841417118706</v>
      </c>
      <c r="AW241" s="321">
        <f t="shared" si="263"/>
        <v>235.67065829492211</v>
      </c>
      <c r="AX241" s="321">
        <f t="shared" si="263"/>
        <v>231.42620545340708</v>
      </c>
      <c r="AY241" s="321">
        <f t="shared" si="263"/>
        <v>234.83114024337883</v>
      </c>
      <c r="AZ241" s="321">
        <f t="shared" si="263"/>
        <v>229.05649693952958</v>
      </c>
      <c r="BA241" s="321">
        <f t="shared" si="263"/>
        <v>315.65745896351547</v>
      </c>
      <c r="BB241" s="320">
        <f t="shared" si="263"/>
        <v>253.16316356732136</v>
      </c>
      <c r="BC241" s="321">
        <f t="shared" si="263"/>
        <v>226.44392941313086</v>
      </c>
      <c r="BD241" s="321">
        <f t="shared" si="263"/>
        <v>244.63741205959232</v>
      </c>
      <c r="BE241" s="321">
        <f t="shared" si="263"/>
        <v>247.29301285436117</v>
      </c>
      <c r="BF241" s="321">
        <f t="shared" si="263"/>
        <v>245.9278554767082</v>
      </c>
      <c r="BG241" s="321">
        <f t="shared" si="263"/>
        <v>255.93825936714973</v>
      </c>
      <c r="BH241" s="321">
        <f t="shared" si="263"/>
        <v>265.04666103062152</v>
      </c>
      <c r="BI241" s="321">
        <f t="shared" si="263"/>
        <v>259.72970268278624</v>
      </c>
      <c r="BJ241" s="321">
        <f t="shared" si="263"/>
        <v>260.77883397439984</v>
      </c>
      <c r="BK241" s="321">
        <f t="shared" si="263"/>
        <v>259.71615369555116</v>
      </c>
      <c r="BL241" s="321">
        <f t="shared" si="263"/>
        <v>271.52786403788809</v>
      </c>
      <c r="BM241" s="321">
        <f t="shared" si="263"/>
        <v>354.89181057747936</v>
      </c>
      <c r="BN241" s="432">
        <f>SUM(BB241:BM241)</f>
        <v>3145.0946587369899</v>
      </c>
      <c r="BO241" s="320">
        <f t="shared" si="263"/>
        <v>283.07569189448674</v>
      </c>
      <c r="BP241" s="321">
        <f t="shared" si="263"/>
        <v>252.97002134653252</v>
      </c>
      <c r="BQ241" s="321">
        <f t="shared" ref="BQ241:BY241" si="264">+BQ243+BQ245</f>
        <v>273.27867765718713</v>
      </c>
      <c r="BR241" s="321">
        <f t="shared" si="264"/>
        <v>275.89470366218137</v>
      </c>
      <c r="BS241" s="321">
        <f t="shared" si="264"/>
        <v>278.22406748816468</v>
      </c>
      <c r="BT241" s="321">
        <f t="shared" si="264"/>
        <v>292.19057028154043</v>
      </c>
      <c r="BU241" s="321">
        <f t="shared" si="264"/>
        <v>291.61612780292921</v>
      </c>
      <c r="BV241" s="321">
        <f t="shared" si="264"/>
        <v>302.0130854396852</v>
      </c>
      <c r="BW241" s="321">
        <f t="shared" si="264"/>
        <v>289.48925533408135</v>
      </c>
      <c r="BX241" s="321">
        <f t="shared" si="264"/>
        <v>339.91373808304394</v>
      </c>
      <c r="BY241" s="321">
        <f t="shared" si="264"/>
        <v>306.20379273905945</v>
      </c>
      <c r="BZ241" s="322">
        <f t="shared" ref="BZ241:CL241" si="265">+BZ243+BZ245</f>
        <v>413.6113416616592</v>
      </c>
      <c r="CA241" s="432">
        <f>SUM(BO241:BZ241)</f>
        <v>3598.481073390551</v>
      </c>
      <c r="CB241" s="320">
        <f t="shared" si="265"/>
        <v>333.8318454696149</v>
      </c>
      <c r="CC241" s="321">
        <f t="shared" si="265"/>
        <v>290.1334570607246</v>
      </c>
      <c r="CD241" s="321">
        <f t="shared" si="265"/>
        <v>318.82323005545214</v>
      </c>
      <c r="CE241" s="321">
        <f t="shared" si="265"/>
        <v>298.27408065784783</v>
      </c>
      <c r="CF241" s="321">
        <f t="shared" si="265"/>
        <v>317.76055973164398</v>
      </c>
      <c r="CG241" s="321">
        <f t="shared" ref="CG241:CH241" si="266">+CG243+CG245</f>
        <v>309.05609374614551</v>
      </c>
      <c r="CH241" s="321">
        <f t="shared" si="266"/>
        <v>323.38634179541191</v>
      </c>
      <c r="CI241" s="321">
        <f t="shared" si="265"/>
        <v>320.8997720130937</v>
      </c>
      <c r="CJ241" s="321">
        <f t="shared" si="265"/>
        <v>323.13854685953015</v>
      </c>
      <c r="CK241" s="321">
        <f t="shared" si="265"/>
        <v>322.5562970982038</v>
      </c>
      <c r="CL241" s="321">
        <f t="shared" si="265"/>
        <v>342.69725042472987</v>
      </c>
      <c r="CM241" s="322">
        <f t="shared" ref="CM241:DD241" si="267">+CM243+CM245</f>
        <v>435.88460279541243</v>
      </c>
      <c r="CN241" s="444">
        <f>SUM(CB241:CM241)</f>
        <v>3936.4420777078103</v>
      </c>
      <c r="CO241" s="321">
        <f t="shared" si="267"/>
        <v>382.29500657439644</v>
      </c>
      <c r="CP241" s="321">
        <f t="shared" si="267"/>
        <v>314.68924713192473</v>
      </c>
      <c r="CQ241" s="321">
        <f t="shared" si="267"/>
        <v>305.343235317047</v>
      </c>
      <c r="CR241" s="321">
        <f t="shared" si="267"/>
        <v>297.31724614558163</v>
      </c>
      <c r="CS241" s="321">
        <f t="shared" si="267"/>
        <v>333.1278470703885</v>
      </c>
      <c r="CT241" s="321">
        <f t="shared" si="267"/>
        <v>346.33165483471049</v>
      </c>
      <c r="CU241" s="321">
        <f t="shared" si="267"/>
        <v>350.39001227030246</v>
      </c>
      <c r="CV241" s="321">
        <f t="shared" si="267"/>
        <v>348.86972835369829</v>
      </c>
      <c r="CW241" s="321">
        <f t="shared" si="267"/>
        <v>348.38402333589443</v>
      </c>
      <c r="CX241" s="321">
        <f t="shared" si="267"/>
        <v>357.68146131276285</v>
      </c>
      <c r="CY241" s="321">
        <f t="shared" si="267"/>
        <v>378.70801889028979</v>
      </c>
      <c r="CZ241" s="321">
        <f t="shared" si="267"/>
        <v>457.95406057017385</v>
      </c>
      <c r="DA241" s="432">
        <f t="shared" ref="DA241:DA248" si="268">SUM(CO241:CZ241)</f>
        <v>4221.09154180717</v>
      </c>
      <c r="DB241" s="321">
        <f t="shared" si="267"/>
        <v>436.12470635968862</v>
      </c>
      <c r="DC241" s="321">
        <f t="shared" si="267"/>
        <v>341.50658941781603</v>
      </c>
      <c r="DD241" s="321">
        <f t="shared" si="267"/>
        <v>412.2096683001904</v>
      </c>
      <c r="DE241" s="320">
        <f>SUM($CB241:$CD241)</f>
        <v>942.7885325857917</v>
      </c>
      <c r="DF241" s="388">
        <f>SUM($CO241:$CQ241)</f>
        <v>1002.3274890233681</v>
      </c>
      <c r="DG241" s="389">
        <f>SUM($DB241:$DD241)</f>
        <v>1189.8409640776949</v>
      </c>
      <c r="DH241" s="543">
        <f t="shared" ref="DH241:DH243" si="269">((DG241/DF241)-1)*100</f>
        <v>18.70780529395968</v>
      </c>
      <c r="DI241" s="267"/>
      <c r="DJ241" s="266"/>
      <c r="DK241" s="268"/>
    </row>
    <row r="242" spans="1:115" ht="20.100000000000001" customHeight="1" x14ac:dyDescent="0.25">
      <c r="A242" s="536"/>
      <c r="B242" s="48" t="s">
        <v>160</v>
      </c>
      <c r="C242" s="408"/>
      <c r="D242" s="71"/>
      <c r="E242" s="72"/>
      <c r="F242" s="72"/>
      <c r="G242" s="73"/>
      <c r="H242" s="73"/>
      <c r="I242" s="73"/>
      <c r="J242" s="73"/>
      <c r="K242" s="73"/>
      <c r="L242" s="73"/>
      <c r="M242" s="73"/>
      <c r="N242" s="73"/>
      <c r="O242" s="317"/>
      <c r="P242" s="104"/>
      <c r="Q242" s="139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317"/>
      <c r="AC242" s="73"/>
      <c r="AD242" s="139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317"/>
      <c r="AP242" s="73"/>
      <c r="AQ242" s="73"/>
      <c r="AR242" s="73"/>
      <c r="AS242" s="73"/>
      <c r="AT242" s="73"/>
      <c r="AU242" s="73"/>
      <c r="AV242" s="73"/>
      <c r="AW242" s="73"/>
      <c r="AX242" s="73"/>
      <c r="AY242" s="73"/>
      <c r="AZ242" s="73"/>
      <c r="BA242" s="73"/>
      <c r="BB242" s="139"/>
      <c r="BC242" s="73"/>
      <c r="BD242" s="73"/>
      <c r="BE242" s="73"/>
      <c r="BF242" s="73"/>
      <c r="BG242" s="73"/>
      <c r="BH242" s="73"/>
      <c r="BI242" s="73"/>
      <c r="BJ242" s="73"/>
      <c r="BK242" s="73"/>
      <c r="BL242" s="73"/>
      <c r="BM242" s="73"/>
      <c r="BN242" s="74"/>
      <c r="BO242" s="139"/>
      <c r="BP242" s="73"/>
      <c r="BQ242" s="73"/>
      <c r="BR242" s="73"/>
      <c r="BS242" s="73"/>
      <c r="BT242" s="73"/>
      <c r="BU242" s="73"/>
      <c r="BV242" s="73"/>
      <c r="BW242" s="73"/>
      <c r="BX242" s="73"/>
      <c r="BY242" s="73"/>
      <c r="BZ242" s="317"/>
      <c r="CA242" s="74"/>
      <c r="CB242" s="139"/>
      <c r="CC242" s="73"/>
      <c r="CD242" s="73"/>
      <c r="CE242" s="73"/>
      <c r="CF242" s="73"/>
      <c r="CG242" s="73"/>
      <c r="CH242" s="73"/>
      <c r="CI242" s="73"/>
      <c r="CJ242" s="73"/>
      <c r="CK242" s="73"/>
      <c r="CL242" s="73"/>
      <c r="CM242" s="317"/>
      <c r="CN242" s="74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4"/>
      <c r="DB242" s="73"/>
      <c r="DC242" s="73"/>
      <c r="DD242" s="73"/>
      <c r="DE242" s="139"/>
      <c r="DF242" s="485"/>
      <c r="DG242" s="474"/>
      <c r="DH242" s="74"/>
      <c r="DI242" s="267"/>
      <c r="DJ242" s="266"/>
      <c r="DK242" s="268"/>
    </row>
    <row r="243" spans="1:115" ht="20.100000000000001" customHeight="1" thickBot="1" x14ac:dyDescent="0.3">
      <c r="A243" s="536"/>
      <c r="B243" s="643" t="s">
        <v>49</v>
      </c>
      <c r="C243" s="660"/>
      <c r="D243" s="52">
        <v>50.769775323317461</v>
      </c>
      <c r="E243" s="26">
        <v>45.896661268481928</v>
      </c>
      <c r="F243" s="26">
        <v>54.238766592664945</v>
      </c>
      <c r="G243" s="26">
        <v>55.375966757399759</v>
      </c>
      <c r="H243" s="26">
        <v>55.106556961559868</v>
      </c>
      <c r="I243" s="26">
        <v>60.589827149944639</v>
      </c>
      <c r="J243" s="26">
        <v>69.01025791839038</v>
      </c>
      <c r="K243" s="26">
        <v>65.394049696052832</v>
      </c>
      <c r="L243" s="26">
        <v>74.114431505093222</v>
      </c>
      <c r="M243" s="26">
        <v>71.218141232769071</v>
      </c>
      <c r="N243" s="26">
        <v>70.340413274933724</v>
      </c>
      <c r="O243" s="76">
        <v>109.51760645568586</v>
      </c>
      <c r="P243" s="80">
        <f>SUM(D243:O243)</f>
        <v>781.5724541362938</v>
      </c>
      <c r="Q243" s="52">
        <v>77.995753022806127</v>
      </c>
      <c r="R243" s="26">
        <v>74.147659884645506</v>
      </c>
      <c r="S243" s="26">
        <v>87.869075785843179</v>
      </c>
      <c r="T243" s="26">
        <v>77.354845310622366</v>
      </c>
      <c r="U243" s="26">
        <v>81.255653894446056</v>
      </c>
      <c r="V243" s="26">
        <v>86.857749780330835</v>
      </c>
      <c r="W243" s="26">
        <v>85.750645657474678</v>
      </c>
      <c r="X243" s="26">
        <v>89.541183764560458</v>
      </c>
      <c r="Y243" s="26">
        <v>90.705536557925328</v>
      </c>
      <c r="Z243" s="26">
        <v>87.046701742837016</v>
      </c>
      <c r="AA243" s="26">
        <v>93.108760502956216</v>
      </c>
      <c r="AB243" s="76">
        <v>122.72264070908463</v>
      </c>
      <c r="AC243" s="80">
        <f>SUM(Q243:AB243)</f>
        <v>1054.3562066135325</v>
      </c>
      <c r="AD243" s="52">
        <v>99.060068831693528</v>
      </c>
      <c r="AE243" s="26">
        <v>114.31950603403732</v>
      </c>
      <c r="AF243" s="26">
        <v>106.67023908215783</v>
      </c>
      <c r="AG243" s="26">
        <v>102.4865084102849</v>
      </c>
      <c r="AH243" s="26">
        <v>104.18263135046097</v>
      </c>
      <c r="AI243" s="26">
        <v>102.64176622467691</v>
      </c>
      <c r="AJ243" s="26">
        <v>104.38275371107838</v>
      </c>
      <c r="AK243" s="26">
        <v>98.949119337520045</v>
      </c>
      <c r="AL243" s="26">
        <v>106.66217459147559</v>
      </c>
      <c r="AM243" s="26">
        <v>111.42186834083262</v>
      </c>
      <c r="AN243" s="26">
        <v>122.84730946885971</v>
      </c>
      <c r="AO243" s="76">
        <v>153.88546065330772</v>
      </c>
      <c r="AP243" s="26">
        <v>94.15848060822637</v>
      </c>
      <c r="AQ243" s="26">
        <v>69.523642155061296</v>
      </c>
      <c r="AR243" s="26">
        <v>70.482756406536481</v>
      </c>
      <c r="AS243" s="26">
        <v>69.682202232220817</v>
      </c>
      <c r="AT243" s="26">
        <v>74.445074644689257</v>
      </c>
      <c r="AU243" s="26">
        <v>77.215625611742169</v>
      </c>
      <c r="AV243" s="26">
        <v>78.017030193499707</v>
      </c>
      <c r="AW243" s="26">
        <v>79.202430708818667</v>
      </c>
      <c r="AX243" s="26">
        <v>77.656974143879509</v>
      </c>
      <c r="AY243" s="26">
        <v>77.923321019890324</v>
      </c>
      <c r="AZ243" s="26">
        <v>79.248870119293912</v>
      </c>
      <c r="BA243" s="26">
        <v>122.09978070203958</v>
      </c>
      <c r="BB243" s="52">
        <v>90.31256314016963</v>
      </c>
      <c r="BC243" s="26">
        <v>80.556505006622785</v>
      </c>
      <c r="BD243" s="26">
        <v>84.511304853781951</v>
      </c>
      <c r="BE243" s="26">
        <v>84.933347446105998</v>
      </c>
      <c r="BF243" s="26">
        <v>87.503140112247252</v>
      </c>
      <c r="BG243" s="26">
        <v>94.562943747497997</v>
      </c>
      <c r="BH243" s="26">
        <v>91.595805196355997</v>
      </c>
      <c r="BI243" s="26">
        <v>94.372782939140279</v>
      </c>
      <c r="BJ243" s="26">
        <v>94.283015937111315</v>
      </c>
      <c r="BK243" s="26">
        <v>91.425592794391434</v>
      </c>
      <c r="BL243" s="26">
        <v>95.201074340000744</v>
      </c>
      <c r="BM243" s="26">
        <v>143.99026382569659</v>
      </c>
      <c r="BN243" s="443">
        <f>SUM(BB243:BM243)</f>
        <v>1133.2483393391219</v>
      </c>
      <c r="BO243" s="52">
        <v>113.65040620721432</v>
      </c>
      <c r="BP243" s="26">
        <v>104.05431478242218</v>
      </c>
      <c r="BQ243" s="26">
        <v>105.40439960073655</v>
      </c>
      <c r="BR243" s="26">
        <v>108.05673736011128</v>
      </c>
      <c r="BS243" s="26">
        <v>107.69051362744398</v>
      </c>
      <c r="BT243" s="26">
        <v>117.78590197246801</v>
      </c>
      <c r="BU243" s="26">
        <v>113.36376487416142</v>
      </c>
      <c r="BV243" s="26">
        <v>121.7877597179921</v>
      </c>
      <c r="BW243" s="26">
        <v>113.9811308608078</v>
      </c>
      <c r="BX243" s="26">
        <v>158.21150876463591</v>
      </c>
      <c r="BY243" s="26">
        <v>120.31838704005257</v>
      </c>
      <c r="BZ243" s="76">
        <v>186.49657274507871</v>
      </c>
      <c r="CA243" s="443">
        <f>SUM(BO243:BZ243)</f>
        <v>1470.8013975531248</v>
      </c>
      <c r="CB243" s="52">
        <v>149.75549721277579</v>
      </c>
      <c r="CC243" s="26">
        <v>128.99694495861539</v>
      </c>
      <c r="CD243" s="26">
        <v>137.00902798833488</v>
      </c>
      <c r="CE243" s="26">
        <v>124.19537820672257</v>
      </c>
      <c r="CF243" s="26">
        <v>136.33800859952095</v>
      </c>
      <c r="CG243" s="26">
        <v>132.00437361286848</v>
      </c>
      <c r="CH243" s="26">
        <v>137.11855865366476</v>
      </c>
      <c r="CI243" s="26">
        <v>136.13157092597874</v>
      </c>
      <c r="CJ243" s="26">
        <v>132.0484971530235</v>
      </c>
      <c r="CK243" s="26">
        <v>134.18297234197627</v>
      </c>
      <c r="CL243" s="26">
        <v>139.58497807496096</v>
      </c>
      <c r="CM243" s="76">
        <v>215.73835102524581</v>
      </c>
      <c r="CN243" s="433">
        <f t="shared" ref="CN243:CN248" si="270">SUM(CB243:CM243)</f>
        <v>1703.1041587536877</v>
      </c>
      <c r="CO243" s="26">
        <v>183.88140916143664</v>
      </c>
      <c r="CP243" s="26">
        <v>146.36467601187414</v>
      </c>
      <c r="CQ243" s="26">
        <v>113.83770304764698</v>
      </c>
      <c r="CR243" s="26">
        <v>112.58933798138162</v>
      </c>
      <c r="CS243" s="26">
        <v>149.76890384318847</v>
      </c>
      <c r="CT243" s="26">
        <v>157.37428749191054</v>
      </c>
      <c r="CU243" s="26">
        <v>152.32656790530243</v>
      </c>
      <c r="CV243" s="26">
        <v>156.83051074489831</v>
      </c>
      <c r="CW243" s="26">
        <v>160.2742074760944</v>
      </c>
      <c r="CX243" s="26">
        <v>163.65197590196271</v>
      </c>
      <c r="CY243" s="26">
        <v>180.41255754888948</v>
      </c>
      <c r="CZ243" s="26">
        <v>242.1798319273735</v>
      </c>
      <c r="DA243" s="443">
        <f t="shared" si="268"/>
        <v>1919.4919690419592</v>
      </c>
      <c r="DB243" s="26">
        <v>224.24432377188833</v>
      </c>
      <c r="DC243" s="26">
        <v>168.03150901241591</v>
      </c>
      <c r="DD243" s="26">
        <v>202.03883896498994</v>
      </c>
      <c r="DE243" s="595">
        <f>SUM($CB243:$CD243)</f>
        <v>415.76147015972606</v>
      </c>
      <c r="DF243" s="485">
        <f>SUM($CO243:$CQ243)</f>
        <v>444.08378822095779</v>
      </c>
      <c r="DG243" s="474">
        <f>SUM($DB243:$DD243)</f>
        <v>594.31467174929423</v>
      </c>
      <c r="DH243" s="359">
        <f t="shared" si="269"/>
        <v>33.829400557533475</v>
      </c>
      <c r="DI243" s="267"/>
      <c r="DJ243" s="266"/>
      <c r="DK243" s="268"/>
    </row>
    <row r="244" spans="1:115" ht="20.100000000000001" customHeight="1" x14ac:dyDescent="0.25">
      <c r="A244" s="536"/>
      <c r="B244" s="28" t="s">
        <v>161</v>
      </c>
      <c r="C244" s="19"/>
      <c r="D244" s="85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97"/>
      <c r="P244" s="372"/>
      <c r="Q244" s="85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103"/>
      <c r="AC244" s="372"/>
      <c r="AD244" s="85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103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  <c r="BA244" s="86"/>
      <c r="BB244" s="85"/>
      <c r="BC244" s="86"/>
      <c r="BD244" s="86"/>
      <c r="BE244" s="86"/>
      <c r="BF244" s="86"/>
      <c r="BG244" s="86"/>
      <c r="BH244" s="86"/>
      <c r="BI244" s="86"/>
      <c r="BJ244" s="86"/>
      <c r="BK244" s="86"/>
      <c r="BL244" s="86"/>
      <c r="BM244" s="86"/>
      <c r="BN244" s="440"/>
      <c r="BO244" s="85"/>
      <c r="BP244" s="86"/>
      <c r="BQ244" s="86"/>
      <c r="BR244" s="86"/>
      <c r="BS244" s="86"/>
      <c r="BT244" s="86"/>
      <c r="BU244" s="86"/>
      <c r="BV244" s="86"/>
      <c r="BW244" s="380"/>
      <c r="BX244" s="380"/>
      <c r="BY244" s="380"/>
      <c r="BZ244" s="430"/>
      <c r="CA244" s="559"/>
      <c r="CB244" s="425"/>
      <c r="CC244" s="380"/>
      <c r="CD244" s="380"/>
      <c r="CE244" s="380"/>
      <c r="CF244" s="380"/>
      <c r="CG244" s="380"/>
      <c r="CH244" s="380"/>
      <c r="CI244" s="380"/>
      <c r="CJ244" s="380"/>
      <c r="CK244" s="380"/>
      <c r="CL244" s="380"/>
      <c r="CM244" s="430"/>
      <c r="CN244" s="559"/>
      <c r="CO244" s="380"/>
      <c r="CP244" s="380"/>
      <c r="CQ244" s="380"/>
      <c r="CR244" s="380"/>
      <c r="CS244" s="380"/>
      <c r="CT244" s="380"/>
      <c r="CU244" s="380"/>
      <c r="CV244" s="380"/>
      <c r="CW244" s="380"/>
      <c r="CX244" s="380"/>
      <c r="CY244" s="380"/>
      <c r="CZ244" s="380"/>
      <c r="DA244" s="559">
        <f t="shared" si="268"/>
        <v>0</v>
      </c>
      <c r="DB244" s="380"/>
      <c r="DC244" s="380"/>
      <c r="DD244" s="380"/>
      <c r="DE244" s="596"/>
      <c r="DF244" s="497"/>
      <c r="DG244" s="499"/>
      <c r="DH244" s="348"/>
      <c r="DI244" s="267"/>
      <c r="DJ244" s="266"/>
      <c r="DK244" s="268"/>
    </row>
    <row r="245" spans="1:115" ht="20.100000000000001" customHeight="1" thickBot="1" x14ac:dyDescent="0.3">
      <c r="A245" s="536"/>
      <c r="B245" s="643" t="s">
        <v>49</v>
      </c>
      <c r="C245" s="678"/>
      <c r="D245" s="52">
        <v>90.595145419296429</v>
      </c>
      <c r="E245" s="26">
        <v>80.203197796465943</v>
      </c>
      <c r="F245" s="26">
        <v>77.720690540127819</v>
      </c>
      <c r="G245" s="26">
        <v>81.735817897396899</v>
      </c>
      <c r="H245" s="26">
        <v>79.865800929266243</v>
      </c>
      <c r="I245" s="26">
        <v>79.33407558415648</v>
      </c>
      <c r="J245" s="26">
        <v>91.547010837251761</v>
      </c>
      <c r="K245" s="26">
        <v>89.906319764551114</v>
      </c>
      <c r="L245" s="26">
        <v>89.44887449751397</v>
      </c>
      <c r="M245" s="26">
        <v>88.686845927462628</v>
      </c>
      <c r="N245" s="26">
        <v>94.755396829187987</v>
      </c>
      <c r="O245" s="76">
        <v>107.41039128168994</v>
      </c>
      <c r="P245" s="80">
        <f>SUM(D245:O245)</f>
        <v>1051.2095673043673</v>
      </c>
      <c r="Q245" s="52">
        <v>101.75028495807638</v>
      </c>
      <c r="R245" s="26">
        <v>85.134384129815928</v>
      </c>
      <c r="S245" s="26">
        <v>83.536490815556107</v>
      </c>
      <c r="T245" s="26">
        <v>88.952146911206214</v>
      </c>
      <c r="U245" s="26">
        <v>95.52332165300264</v>
      </c>
      <c r="V245" s="26">
        <v>94.838094428583162</v>
      </c>
      <c r="W245" s="26">
        <v>104.28597052211036</v>
      </c>
      <c r="X245" s="26">
        <v>96.994676760551144</v>
      </c>
      <c r="Y245" s="26">
        <v>96.963906931881198</v>
      </c>
      <c r="Z245" s="26">
        <v>100.85752526063452</v>
      </c>
      <c r="AA245" s="26">
        <v>101.17559597799213</v>
      </c>
      <c r="AB245" s="76">
        <v>113.48624263820001</v>
      </c>
      <c r="AC245" s="80">
        <f>SUM(Q245:AB245)</f>
        <v>1163.4986409876099</v>
      </c>
      <c r="AD245" s="52">
        <v>107.08809477568637</v>
      </c>
      <c r="AE245" s="26">
        <v>94.842889328180021</v>
      </c>
      <c r="AF245" s="26">
        <v>92.856063413000015</v>
      </c>
      <c r="AG245" s="26">
        <v>98.247045895966039</v>
      </c>
      <c r="AH245" s="26">
        <v>100.98610324225471</v>
      </c>
      <c r="AI245" s="26">
        <v>103.1655523255713</v>
      </c>
      <c r="AJ245" s="26">
        <v>116.57945918074603</v>
      </c>
      <c r="AK245" s="26">
        <v>105.16291748694401</v>
      </c>
      <c r="AL245" s="26">
        <v>102.24758070646182</v>
      </c>
      <c r="AM245" s="26">
        <v>108.96490044447795</v>
      </c>
      <c r="AN245" s="26">
        <v>109.93925041391955</v>
      </c>
      <c r="AO245" s="76">
        <v>117.11281298721265</v>
      </c>
      <c r="AP245" s="26">
        <v>158.25205098144599</v>
      </c>
      <c r="AQ245" s="26">
        <v>143.37536053440232</v>
      </c>
      <c r="AR245" s="26">
        <v>143.03156024753332</v>
      </c>
      <c r="AS245" s="26">
        <v>147.86293205130346</v>
      </c>
      <c r="AT245" s="26">
        <v>151.2704095050839</v>
      </c>
      <c r="AU245" s="26">
        <v>144.12931273102873</v>
      </c>
      <c r="AV245" s="26">
        <v>162.47138397768737</v>
      </c>
      <c r="AW245" s="26">
        <v>156.46822758610344</v>
      </c>
      <c r="AX245" s="26">
        <v>153.76923130952758</v>
      </c>
      <c r="AY245" s="26">
        <v>156.9078192234885</v>
      </c>
      <c r="AZ245" s="26">
        <v>149.80762682023567</v>
      </c>
      <c r="BA245" s="26">
        <v>193.55767826147587</v>
      </c>
      <c r="BB245" s="52">
        <v>162.85060042715173</v>
      </c>
      <c r="BC245" s="26">
        <v>145.88742440650807</v>
      </c>
      <c r="BD245" s="26">
        <v>160.12610720581037</v>
      </c>
      <c r="BE245" s="26">
        <v>162.35966540825518</v>
      </c>
      <c r="BF245" s="26">
        <v>158.42471536446095</v>
      </c>
      <c r="BG245" s="26">
        <v>161.37531561965173</v>
      </c>
      <c r="BH245" s="26">
        <v>173.45085583426552</v>
      </c>
      <c r="BI245" s="26">
        <v>165.35691974364596</v>
      </c>
      <c r="BJ245" s="26">
        <v>166.49581803728856</v>
      </c>
      <c r="BK245" s="26">
        <v>168.29056090115975</v>
      </c>
      <c r="BL245" s="26">
        <v>176.32678969788736</v>
      </c>
      <c r="BM245" s="26">
        <v>210.90154675178277</v>
      </c>
      <c r="BN245" s="443">
        <f>SUM(BB245:BM245)</f>
        <v>2011.8463193978675</v>
      </c>
      <c r="BO245" s="52">
        <v>169.42528568727244</v>
      </c>
      <c r="BP245" s="26">
        <v>148.91570656411034</v>
      </c>
      <c r="BQ245" s="26">
        <v>167.87427805645061</v>
      </c>
      <c r="BR245" s="26">
        <v>167.8379663020701</v>
      </c>
      <c r="BS245" s="26">
        <v>170.5335538607207</v>
      </c>
      <c r="BT245" s="26">
        <v>174.40466830907243</v>
      </c>
      <c r="BU245" s="26">
        <v>178.25236292876781</v>
      </c>
      <c r="BV245" s="26">
        <v>180.22532572169311</v>
      </c>
      <c r="BW245" s="26">
        <v>175.50812447327357</v>
      </c>
      <c r="BX245" s="26">
        <v>181.70222931840803</v>
      </c>
      <c r="BY245" s="26">
        <v>185.8854056990069</v>
      </c>
      <c r="BZ245" s="76">
        <v>227.11476891658049</v>
      </c>
      <c r="CA245" s="443">
        <f>SUM(BO245:BZ245)</f>
        <v>2127.6796758374267</v>
      </c>
      <c r="CB245" s="52">
        <v>184.07634825683908</v>
      </c>
      <c r="CC245" s="449">
        <v>161.13651210210921</v>
      </c>
      <c r="CD245" s="449">
        <v>181.81420206711726</v>
      </c>
      <c r="CE245" s="449">
        <v>174.07870245112525</v>
      </c>
      <c r="CF245" s="449">
        <v>181.422551132123</v>
      </c>
      <c r="CG245" s="26">
        <v>177.051720133277</v>
      </c>
      <c r="CH245" s="26">
        <v>186.26778314174712</v>
      </c>
      <c r="CI245" s="26">
        <v>184.76820108711496</v>
      </c>
      <c r="CJ245" s="26">
        <v>191.09004970650668</v>
      </c>
      <c r="CK245" s="26">
        <v>188.37332475622756</v>
      </c>
      <c r="CL245" s="26">
        <v>203.11227234976894</v>
      </c>
      <c r="CM245" s="76">
        <v>220.14625177016663</v>
      </c>
      <c r="CN245" s="433">
        <f t="shared" si="270"/>
        <v>2233.3379189541229</v>
      </c>
      <c r="CO245" s="26">
        <v>198.4135974129598</v>
      </c>
      <c r="CP245" s="26">
        <v>168.32457112005062</v>
      </c>
      <c r="CQ245" s="26">
        <v>191.50553226940002</v>
      </c>
      <c r="CR245" s="26">
        <v>184.72790816420002</v>
      </c>
      <c r="CS245" s="26">
        <v>183.35894322720003</v>
      </c>
      <c r="CT245" s="26">
        <v>188.95736734279996</v>
      </c>
      <c r="CU245" s="26">
        <v>198.06344436500001</v>
      </c>
      <c r="CV245" s="26">
        <v>192.03921760879999</v>
      </c>
      <c r="CW245" s="26">
        <v>188.10981585980002</v>
      </c>
      <c r="CX245" s="26">
        <v>194.02948541080011</v>
      </c>
      <c r="CY245" s="26">
        <v>198.29546134140031</v>
      </c>
      <c r="CZ245" s="26">
        <v>215.77422864280038</v>
      </c>
      <c r="DA245" s="443">
        <f t="shared" si="268"/>
        <v>2301.5995727652116</v>
      </c>
      <c r="DB245" s="26">
        <v>211.88038258780031</v>
      </c>
      <c r="DC245" s="26">
        <v>173.47508040540015</v>
      </c>
      <c r="DD245" s="26">
        <v>210.17082933520047</v>
      </c>
      <c r="DE245" s="594">
        <f>SUM($CB245:$CD245)</f>
        <v>527.02706242606564</v>
      </c>
      <c r="DF245" s="500">
        <f>SUM($CO245:$CQ245)</f>
        <v>558.24370080241044</v>
      </c>
      <c r="DG245" s="503">
        <f>SUM($DB245:$DD245)</f>
        <v>595.52629232840093</v>
      </c>
      <c r="DH245" s="359">
        <f t="shared" ref="DH245" si="271">((DG245/DF245)-1)*100</f>
        <v>6.6785512263552782</v>
      </c>
      <c r="DI245" s="267"/>
      <c r="DJ245" s="266"/>
      <c r="DK245" s="268"/>
    </row>
    <row r="246" spans="1:115" ht="20.100000000000001" customHeight="1" thickBot="1" x14ac:dyDescent="0.3">
      <c r="A246" s="536"/>
      <c r="B246" s="326"/>
      <c r="C246" s="319" t="s">
        <v>115</v>
      </c>
      <c r="D246" s="320">
        <f t="shared" ref="D246:BP246" si="272">+D247+D248</f>
        <v>576135.83614999999</v>
      </c>
      <c r="E246" s="321">
        <f t="shared" si="272"/>
        <v>554399</v>
      </c>
      <c r="F246" s="321">
        <f t="shared" si="272"/>
        <v>608417</v>
      </c>
      <c r="G246" s="321">
        <f t="shared" si="272"/>
        <v>613591</v>
      </c>
      <c r="H246" s="321">
        <f t="shared" si="272"/>
        <v>632756</v>
      </c>
      <c r="I246" s="321">
        <f t="shared" si="272"/>
        <v>653318</v>
      </c>
      <c r="J246" s="321">
        <f t="shared" si="272"/>
        <v>693029</v>
      </c>
      <c r="K246" s="321">
        <f t="shared" si="272"/>
        <v>686392</v>
      </c>
      <c r="L246" s="321">
        <f t="shared" si="272"/>
        <v>720095</v>
      </c>
      <c r="M246" s="321">
        <f t="shared" si="272"/>
        <v>714039</v>
      </c>
      <c r="N246" s="321">
        <f t="shared" si="272"/>
        <v>706750</v>
      </c>
      <c r="O246" s="322">
        <f t="shared" si="272"/>
        <v>820315</v>
      </c>
      <c r="P246" s="321">
        <f t="shared" si="272"/>
        <v>7979236.8361499999</v>
      </c>
      <c r="Q246" s="320">
        <f t="shared" si="272"/>
        <v>697272</v>
      </c>
      <c r="R246" s="321">
        <f t="shared" si="272"/>
        <v>666703</v>
      </c>
      <c r="S246" s="321">
        <f t="shared" si="272"/>
        <v>778095</v>
      </c>
      <c r="T246" s="321">
        <f t="shared" si="272"/>
        <v>736994</v>
      </c>
      <c r="U246" s="321">
        <f t="shared" si="272"/>
        <v>775897</v>
      </c>
      <c r="V246" s="321">
        <f t="shared" si="272"/>
        <v>786336</v>
      </c>
      <c r="W246" s="321">
        <f t="shared" si="272"/>
        <v>791152</v>
      </c>
      <c r="X246" s="321">
        <f t="shared" si="272"/>
        <v>807231</v>
      </c>
      <c r="Y246" s="321">
        <f t="shared" si="272"/>
        <v>836085</v>
      </c>
      <c r="Z246" s="321">
        <f t="shared" si="272"/>
        <v>834460</v>
      </c>
      <c r="AA246" s="321">
        <f t="shared" si="272"/>
        <v>859721</v>
      </c>
      <c r="AB246" s="322">
        <f t="shared" si="272"/>
        <v>987294</v>
      </c>
      <c r="AC246" s="321">
        <f t="shared" si="272"/>
        <v>9557240</v>
      </c>
      <c r="AD246" s="320">
        <f t="shared" si="272"/>
        <v>852631</v>
      </c>
      <c r="AE246" s="321">
        <f t="shared" si="272"/>
        <v>834735</v>
      </c>
      <c r="AF246" s="321">
        <f t="shared" si="272"/>
        <v>871246</v>
      </c>
      <c r="AG246" s="321">
        <f t="shared" si="272"/>
        <v>886896</v>
      </c>
      <c r="AH246" s="321">
        <f t="shared" si="272"/>
        <v>891082</v>
      </c>
      <c r="AI246" s="321">
        <f t="shared" si="272"/>
        <v>882596</v>
      </c>
      <c r="AJ246" s="321">
        <f t="shared" si="272"/>
        <v>891044.99</v>
      </c>
      <c r="AK246" s="321">
        <f t="shared" si="272"/>
        <v>930875.98</v>
      </c>
      <c r="AL246" s="321">
        <f t="shared" si="272"/>
        <v>910282.97981526842</v>
      </c>
      <c r="AM246" s="321">
        <f t="shared" si="272"/>
        <v>918455</v>
      </c>
      <c r="AN246" s="321">
        <f t="shared" si="272"/>
        <v>920527</v>
      </c>
      <c r="AO246" s="322">
        <f t="shared" si="272"/>
        <v>1018524</v>
      </c>
      <c r="AP246" s="321">
        <f t="shared" si="272"/>
        <v>1073769</v>
      </c>
      <c r="AQ246" s="321">
        <f t="shared" si="272"/>
        <v>1035909</v>
      </c>
      <c r="AR246" s="321">
        <f t="shared" si="272"/>
        <v>1092911</v>
      </c>
      <c r="AS246" s="321">
        <f t="shared" si="272"/>
        <v>1061918</v>
      </c>
      <c r="AT246" s="321">
        <f t="shared" si="272"/>
        <v>1139573</v>
      </c>
      <c r="AU246" s="321">
        <f t="shared" si="272"/>
        <v>1093514</v>
      </c>
      <c r="AV246" s="321">
        <f t="shared" si="272"/>
        <v>1143098</v>
      </c>
      <c r="AW246" s="321">
        <f t="shared" si="272"/>
        <v>1145747</v>
      </c>
      <c r="AX246" s="321">
        <f t="shared" si="272"/>
        <v>1124483</v>
      </c>
      <c r="AY246" s="321">
        <f t="shared" si="272"/>
        <v>1156670</v>
      </c>
      <c r="AZ246" s="321">
        <f t="shared" si="272"/>
        <v>1119630</v>
      </c>
      <c r="BA246" s="321">
        <f t="shared" si="272"/>
        <v>1284495</v>
      </c>
      <c r="BB246" s="320">
        <f t="shared" si="272"/>
        <v>1133729</v>
      </c>
      <c r="BC246" s="321">
        <f t="shared" si="272"/>
        <v>1042478</v>
      </c>
      <c r="BD246" s="321">
        <f t="shared" si="272"/>
        <v>1139395</v>
      </c>
      <c r="BE246" s="321">
        <f t="shared" si="272"/>
        <v>1150654</v>
      </c>
      <c r="BF246" s="321">
        <f t="shared" si="272"/>
        <v>1165556</v>
      </c>
      <c r="BG246" s="321">
        <f t="shared" si="272"/>
        <v>1167058</v>
      </c>
      <c r="BH246" s="321">
        <f t="shared" si="272"/>
        <v>1224976</v>
      </c>
      <c r="BI246" s="321">
        <f t="shared" si="272"/>
        <v>1179857</v>
      </c>
      <c r="BJ246" s="321">
        <f t="shared" si="272"/>
        <v>1176993</v>
      </c>
      <c r="BK246" s="321">
        <f t="shared" si="272"/>
        <v>1182665</v>
      </c>
      <c r="BL246" s="321">
        <f t="shared" si="272"/>
        <v>1182125</v>
      </c>
      <c r="BM246" s="321">
        <f t="shared" si="272"/>
        <v>1324459</v>
      </c>
      <c r="BN246" s="432">
        <f>SUM(BB246:BM246)</f>
        <v>14069945</v>
      </c>
      <c r="BO246" s="320">
        <f t="shared" si="272"/>
        <v>1173218</v>
      </c>
      <c r="BP246" s="321">
        <f t="shared" si="272"/>
        <v>1111927</v>
      </c>
      <c r="BQ246" s="321">
        <f t="shared" ref="BQ246:BY246" si="273">+BQ247+BQ248</f>
        <v>1185854</v>
      </c>
      <c r="BR246" s="321">
        <f t="shared" si="273"/>
        <v>1197626</v>
      </c>
      <c r="BS246" s="321">
        <f t="shared" si="273"/>
        <v>1215046</v>
      </c>
      <c r="BT246" s="321">
        <f t="shared" si="273"/>
        <v>1233437</v>
      </c>
      <c r="BU246" s="321">
        <f t="shared" si="273"/>
        <v>1250172</v>
      </c>
      <c r="BV246" s="321">
        <f t="shared" si="273"/>
        <v>1292411</v>
      </c>
      <c r="BW246" s="321">
        <f t="shared" si="273"/>
        <v>1249598</v>
      </c>
      <c r="BX246" s="321">
        <f t="shared" si="273"/>
        <v>1110910</v>
      </c>
      <c r="BY246" s="321">
        <f t="shared" si="273"/>
        <v>1278772</v>
      </c>
      <c r="BZ246" s="322">
        <f t="shared" ref="BZ246:CL246" si="274">+BZ247+BZ248</f>
        <v>1479265</v>
      </c>
      <c r="CA246" s="432">
        <f>SUM(BO246:BZ246)</f>
        <v>14778236</v>
      </c>
      <c r="CB246" s="320">
        <f t="shared" si="274"/>
        <v>1317858</v>
      </c>
      <c r="CC246" s="321">
        <f t="shared" si="274"/>
        <v>1218016</v>
      </c>
      <c r="CD246" s="321">
        <f t="shared" si="274"/>
        <v>1376009</v>
      </c>
      <c r="CE246" s="321">
        <f t="shared" si="274"/>
        <v>1275000</v>
      </c>
      <c r="CF246" s="321">
        <f t="shared" si="274"/>
        <v>1357591</v>
      </c>
      <c r="CG246" s="321">
        <f t="shared" ref="CG246:CH246" si="275">+CG247+CG248</f>
        <v>1321020</v>
      </c>
      <c r="CH246" s="321">
        <f t="shared" si="275"/>
        <v>1346930</v>
      </c>
      <c r="CI246" s="321">
        <f t="shared" si="274"/>
        <v>1370668</v>
      </c>
      <c r="CJ246" s="321">
        <f t="shared" si="274"/>
        <v>1347118.6182007631</v>
      </c>
      <c r="CK246" s="321">
        <f t="shared" si="274"/>
        <v>1372770</v>
      </c>
      <c r="CL246" s="321">
        <f t="shared" si="274"/>
        <v>1363636</v>
      </c>
      <c r="CM246" s="322">
        <f t="shared" ref="CM246:DD246" si="276">+CM247+CM248</f>
        <v>1573114</v>
      </c>
      <c r="CN246" s="444">
        <f>SUM(CB246:CM246)</f>
        <v>16239730.618200764</v>
      </c>
      <c r="CO246" s="321">
        <f t="shared" si="276"/>
        <v>1474520</v>
      </c>
      <c r="CP246" s="321">
        <f t="shared" si="276"/>
        <v>1320877</v>
      </c>
      <c r="CQ246" s="321">
        <f t="shared" si="276"/>
        <v>1310732</v>
      </c>
      <c r="CR246" s="321">
        <f t="shared" si="276"/>
        <v>1278927</v>
      </c>
      <c r="CS246" s="321">
        <f t="shared" si="276"/>
        <v>1421505</v>
      </c>
      <c r="CT246" s="321">
        <f t="shared" si="276"/>
        <v>1461827</v>
      </c>
      <c r="CU246" s="321">
        <f t="shared" si="276"/>
        <v>1490964</v>
      </c>
      <c r="CV246" s="321">
        <f t="shared" si="276"/>
        <v>1504350</v>
      </c>
      <c r="CW246" s="321">
        <f t="shared" si="276"/>
        <v>1521303</v>
      </c>
      <c r="CX246" s="321">
        <f t="shared" si="276"/>
        <v>1544001</v>
      </c>
      <c r="CY246" s="321">
        <f t="shared" si="276"/>
        <v>1586924</v>
      </c>
      <c r="CZ246" s="321">
        <f t="shared" si="276"/>
        <v>1720363</v>
      </c>
      <c r="DA246" s="432">
        <f t="shared" si="268"/>
        <v>17636293</v>
      </c>
      <c r="DB246" s="321">
        <f t="shared" si="276"/>
        <v>1711134</v>
      </c>
      <c r="DC246" s="321">
        <f t="shared" si="276"/>
        <v>1456765</v>
      </c>
      <c r="DD246" s="321">
        <f t="shared" si="276"/>
        <v>1737156</v>
      </c>
      <c r="DE246" s="320">
        <f>SUM($CB246:$CD246)</f>
        <v>3911883</v>
      </c>
      <c r="DF246" s="388">
        <f>SUM($CO246:$CQ246)</f>
        <v>4106129</v>
      </c>
      <c r="DG246" s="389">
        <f>SUM($DB246:$DD246)</f>
        <v>4905055</v>
      </c>
      <c r="DH246" s="543">
        <f t="shared" ref="DH246:DH248" si="277">((DG246/DF246)-1)*100</f>
        <v>19.456914285936943</v>
      </c>
      <c r="DI246" s="267"/>
      <c r="DJ246" s="266"/>
      <c r="DK246" s="268"/>
    </row>
    <row r="247" spans="1:115" ht="20.100000000000001" customHeight="1" thickBot="1" x14ac:dyDescent="0.3">
      <c r="A247" s="536"/>
      <c r="B247" s="668" t="s">
        <v>158</v>
      </c>
      <c r="C247" s="684"/>
      <c r="D247" s="155">
        <v>429675</v>
      </c>
      <c r="E247" s="33">
        <v>409613</v>
      </c>
      <c r="F247" s="33">
        <v>468611</v>
      </c>
      <c r="G247" s="33">
        <v>469046</v>
      </c>
      <c r="H247" s="33">
        <v>483358</v>
      </c>
      <c r="I247" s="33">
        <v>506071</v>
      </c>
      <c r="J247" s="33">
        <v>535063</v>
      </c>
      <c r="K247" s="33">
        <v>530737</v>
      </c>
      <c r="L247" s="33">
        <v>563903</v>
      </c>
      <c r="M247" s="33">
        <v>560008</v>
      </c>
      <c r="N247" s="33">
        <v>539297</v>
      </c>
      <c r="O247" s="156">
        <v>647017</v>
      </c>
      <c r="P247" s="370">
        <f>SUM(D247:O247)</f>
        <v>6142399</v>
      </c>
      <c r="Q247" s="155">
        <v>528640</v>
      </c>
      <c r="R247" s="33">
        <v>515940</v>
      </c>
      <c r="S247" s="33">
        <v>628129</v>
      </c>
      <c r="T247" s="33">
        <v>582801</v>
      </c>
      <c r="U247" s="33">
        <v>609302</v>
      </c>
      <c r="V247" s="33">
        <v>622402</v>
      </c>
      <c r="W247" s="33">
        <v>621415</v>
      </c>
      <c r="X247" s="33">
        <v>635541</v>
      </c>
      <c r="Y247" s="33">
        <v>671883</v>
      </c>
      <c r="Z247" s="33">
        <v>666835</v>
      </c>
      <c r="AA247" s="33">
        <v>684567</v>
      </c>
      <c r="AB247" s="156">
        <v>792180</v>
      </c>
      <c r="AC247" s="370">
        <f>SUM(Q247:AB247)</f>
        <v>7559635</v>
      </c>
      <c r="AD247" s="155">
        <v>675786</v>
      </c>
      <c r="AE247" s="33">
        <v>672222</v>
      </c>
      <c r="AF247" s="33">
        <v>707918</v>
      </c>
      <c r="AG247" s="33">
        <v>717095</v>
      </c>
      <c r="AH247" s="33">
        <v>721621</v>
      </c>
      <c r="AI247" s="33">
        <v>711690</v>
      </c>
      <c r="AJ247" s="33">
        <v>704013</v>
      </c>
      <c r="AK247" s="33">
        <v>750978</v>
      </c>
      <c r="AL247" s="33">
        <v>734803</v>
      </c>
      <c r="AM247" s="33">
        <v>739888</v>
      </c>
      <c r="AN247" s="33">
        <v>737547</v>
      </c>
      <c r="AO247" s="156">
        <v>828045</v>
      </c>
      <c r="AP247" s="33">
        <v>749551</v>
      </c>
      <c r="AQ247" s="33">
        <v>737766</v>
      </c>
      <c r="AR247" s="33">
        <v>791443</v>
      </c>
      <c r="AS247" s="33">
        <v>750845</v>
      </c>
      <c r="AT247" s="33">
        <v>828978</v>
      </c>
      <c r="AU247" s="33">
        <v>787394</v>
      </c>
      <c r="AV247" s="33">
        <v>812841</v>
      </c>
      <c r="AW247" s="33">
        <v>825384</v>
      </c>
      <c r="AX247" s="33">
        <v>801433</v>
      </c>
      <c r="AY247" s="33">
        <v>839849</v>
      </c>
      <c r="AZ247" s="33">
        <v>807434</v>
      </c>
      <c r="BA247" s="33">
        <v>912797</v>
      </c>
      <c r="BB247" s="155">
        <v>816054</v>
      </c>
      <c r="BC247" s="33">
        <v>763738</v>
      </c>
      <c r="BD247" s="33">
        <v>826316</v>
      </c>
      <c r="BE247" s="33">
        <v>851124</v>
      </c>
      <c r="BF247" s="33">
        <v>859329</v>
      </c>
      <c r="BG247" s="33">
        <v>855860</v>
      </c>
      <c r="BH247" s="33">
        <v>898999</v>
      </c>
      <c r="BI247" s="33">
        <v>866316</v>
      </c>
      <c r="BJ247" s="33">
        <v>850995</v>
      </c>
      <c r="BK247" s="33">
        <v>868319</v>
      </c>
      <c r="BL247" s="33">
        <v>862866</v>
      </c>
      <c r="BM247" s="33">
        <v>956266</v>
      </c>
      <c r="BN247" s="447">
        <f>SUM(BB247:BM247)</f>
        <v>10276182</v>
      </c>
      <c r="BO247" s="155">
        <v>857753</v>
      </c>
      <c r="BP247" s="33">
        <v>828939</v>
      </c>
      <c r="BQ247" s="33">
        <v>862178</v>
      </c>
      <c r="BR247" s="33">
        <v>887111</v>
      </c>
      <c r="BS247" s="33">
        <v>899461</v>
      </c>
      <c r="BT247" s="33">
        <v>904074</v>
      </c>
      <c r="BU247" s="33">
        <v>914348</v>
      </c>
      <c r="BV247" s="33">
        <v>951868</v>
      </c>
      <c r="BW247" s="33">
        <v>926242</v>
      </c>
      <c r="BX247" s="33">
        <v>776784</v>
      </c>
      <c r="BY247" s="33">
        <v>939968</v>
      </c>
      <c r="BZ247" s="156">
        <v>1087720</v>
      </c>
      <c r="CA247" s="447">
        <f>SUM(BO247:BZ247)</f>
        <v>10836446</v>
      </c>
      <c r="CB247" s="155">
        <v>976016</v>
      </c>
      <c r="CC247" s="33">
        <v>909069</v>
      </c>
      <c r="CD247" s="33">
        <v>1027998</v>
      </c>
      <c r="CE247" s="33">
        <v>935939</v>
      </c>
      <c r="CF247" s="33">
        <v>999142</v>
      </c>
      <c r="CG247" s="33">
        <v>978034</v>
      </c>
      <c r="CH247" s="33">
        <v>987820</v>
      </c>
      <c r="CI247" s="33">
        <v>1004458</v>
      </c>
      <c r="CJ247" s="33">
        <v>982743</v>
      </c>
      <c r="CK247" s="33">
        <v>1010775</v>
      </c>
      <c r="CL247" s="33">
        <v>976951</v>
      </c>
      <c r="CM247" s="156">
        <v>1169321</v>
      </c>
      <c r="CN247" s="361">
        <f t="shared" si="270"/>
        <v>11958266</v>
      </c>
      <c r="CO247" s="33">
        <v>1089729</v>
      </c>
      <c r="CP247" s="33">
        <v>985461</v>
      </c>
      <c r="CQ247" s="33">
        <v>927257</v>
      </c>
      <c r="CR247" s="33">
        <v>911632</v>
      </c>
      <c r="CS247" s="33">
        <v>1041315</v>
      </c>
      <c r="CT247" s="33">
        <v>1071273</v>
      </c>
      <c r="CU247" s="33">
        <v>1082341</v>
      </c>
      <c r="CV247" s="33">
        <v>1097170</v>
      </c>
      <c r="CW247" s="33">
        <v>1112956</v>
      </c>
      <c r="CX247" s="33">
        <v>1127588</v>
      </c>
      <c r="CY247" s="33">
        <v>1167114</v>
      </c>
      <c r="CZ247" s="33">
        <v>1267719</v>
      </c>
      <c r="DA247" s="447">
        <f t="shared" si="268"/>
        <v>12881555</v>
      </c>
      <c r="DB247" s="33">
        <v>1257531</v>
      </c>
      <c r="DC247" s="33">
        <v>1071977</v>
      </c>
      <c r="DD247" s="33">
        <v>1284429</v>
      </c>
      <c r="DE247" s="593">
        <f>SUM($CB247:$CD247)</f>
        <v>2913083</v>
      </c>
      <c r="DF247" s="566">
        <f>SUM($CO247:$CQ247)</f>
        <v>3002447</v>
      </c>
      <c r="DG247" s="527">
        <f>SUM($DB247:$DD247)</f>
        <v>3613937</v>
      </c>
      <c r="DH247" s="366">
        <f t="shared" si="277"/>
        <v>20.366387816337816</v>
      </c>
      <c r="DI247" s="267"/>
      <c r="DJ247" s="266"/>
      <c r="DK247" s="268"/>
    </row>
    <row r="248" spans="1:115" ht="20.100000000000001" customHeight="1" thickBot="1" x14ac:dyDescent="0.3">
      <c r="A248" s="536"/>
      <c r="B248" s="337" t="s">
        <v>159</v>
      </c>
      <c r="C248" s="409"/>
      <c r="D248" s="155">
        <v>146460.83614999999</v>
      </c>
      <c r="E248" s="33">
        <v>144786</v>
      </c>
      <c r="F248" s="33">
        <v>139806</v>
      </c>
      <c r="G248" s="33">
        <v>144545</v>
      </c>
      <c r="H248" s="33">
        <v>149398</v>
      </c>
      <c r="I248" s="33">
        <v>147247</v>
      </c>
      <c r="J248" s="33">
        <v>157966</v>
      </c>
      <c r="K248" s="33">
        <v>155655</v>
      </c>
      <c r="L248" s="33">
        <v>156192</v>
      </c>
      <c r="M248" s="33">
        <v>154031</v>
      </c>
      <c r="N248" s="33">
        <v>167453</v>
      </c>
      <c r="O248" s="156">
        <v>173298</v>
      </c>
      <c r="P248" s="370">
        <f>SUM(D248:O248)</f>
        <v>1836837.8361499999</v>
      </c>
      <c r="Q248" s="155">
        <v>168632</v>
      </c>
      <c r="R248" s="33">
        <v>150763</v>
      </c>
      <c r="S248" s="33">
        <v>149966</v>
      </c>
      <c r="T248" s="33">
        <v>154193</v>
      </c>
      <c r="U248" s="33">
        <v>166595</v>
      </c>
      <c r="V248" s="33">
        <v>163934</v>
      </c>
      <c r="W248" s="33">
        <v>169737</v>
      </c>
      <c r="X248" s="33">
        <v>171690</v>
      </c>
      <c r="Y248" s="33">
        <v>164202</v>
      </c>
      <c r="Z248" s="33">
        <v>167625</v>
      </c>
      <c r="AA248" s="33">
        <v>175154</v>
      </c>
      <c r="AB248" s="156">
        <v>195114</v>
      </c>
      <c r="AC248" s="370">
        <f>SUM(Q248:AB248)</f>
        <v>1997605</v>
      </c>
      <c r="AD248" s="155">
        <v>176845</v>
      </c>
      <c r="AE248" s="33">
        <v>162513</v>
      </c>
      <c r="AF248" s="33">
        <v>163328</v>
      </c>
      <c r="AG248" s="33">
        <v>169801</v>
      </c>
      <c r="AH248" s="33">
        <v>169461</v>
      </c>
      <c r="AI248" s="33">
        <v>170906</v>
      </c>
      <c r="AJ248" s="33">
        <v>187031.99</v>
      </c>
      <c r="AK248" s="33">
        <v>179897.97999999998</v>
      </c>
      <c r="AL248" s="33">
        <v>175479.97981526842</v>
      </c>
      <c r="AM248" s="33">
        <v>178567</v>
      </c>
      <c r="AN248" s="33">
        <v>182980</v>
      </c>
      <c r="AO248" s="156">
        <v>190479</v>
      </c>
      <c r="AP248" s="33">
        <v>324218</v>
      </c>
      <c r="AQ248" s="33">
        <v>298143</v>
      </c>
      <c r="AR248" s="33">
        <v>301468</v>
      </c>
      <c r="AS248" s="33">
        <v>311073</v>
      </c>
      <c r="AT248" s="33">
        <v>310595</v>
      </c>
      <c r="AU248" s="33">
        <v>306120</v>
      </c>
      <c r="AV248" s="33">
        <v>330257</v>
      </c>
      <c r="AW248" s="33">
        <v>320363</v>
      </c>
      <c r="AX248" s="33">
        <v>323050</v>
      </c>
      <c r="AY248" s="33">
        <v>316821</v>
      </c>
      <c r="AZ248" s="33">
        <v>312196</v>
      </c>
      <c r="BA248" s="33">
        <v>371698</v>
      </c>
      <c r="BB248" s="155">
        <v>317675</v>
      </c>
      <c r="BC248" s="33">
        <v>278740</v>
      </c>
      <c r="BD248" s="33">
        <v>313079</v>
      </c>
      <c r="BE248" s="33">
        <v>299530</v>
      </c>
      <c r="BF248" s="33">
        <v>306227</v>
      </c>
      <c r="BG248" s="33">
        <v>311198</v>
      </c>
      <c r="BH248" s="33">
        <v>325977</v>
      </c>
      <c r="BI248" s="33">
        <v>313541</v>
      </c>
      <c r="BJ248" s="33">
        <v>325998</v>
      </c>
      <c r="BK248" s="33">
        <v>314346</v>
      </c>
      <c r="BL248" s="33">
        <v>319259</v>
      </c>
      <c r="BM248" s="33">
        <v>368193</v>
      </c>
      <c r="BN248" s="447">
        <f>SUM(BB248:BM248)</f>
        <v>3793763</v>
      </c>
      <c r="BO248" s="155">
        <v>315465</v>
      </c>
      <c r="BP248" s="33">
        <v>282988</v>
      </c>
      <c r="BQ248" s="33">
        <v>323676</v>
      </c>
      <c r="BR248" s="33">
        <v>310515</v>
      </c>
      <c r="BS248" s="33">
        <v>315585</v>
      </c>
      <c r="BT248" s="33">
        <v>329363</v>
      </c>
      <c r="BU248" s="33">
        <v>335824</v>
      </c>
      <c r="BV248" s="33">
        <v>340543</v>
      </c>
      <c r="BW248" s="33">
        <v>323356</v>
      </c>
      <c r="BX248" s="33">
        <v>334126</v>
      </c>
      <c r="BY248" s="33">
        <v>338804</v>
      </c>
      <c r="BZ248" s="156">
        <v>391545</v>
      </c>
      <c r="CA248" s="447">
        <f>SUM(BO248:BZ248)</f>
        <v>3941790</v>
      </c>
      <c r="CB248" s="155">
        <v>341842</v>
      </c>
      <c r="CC248" s="33">
        <v>308947</v>
      </c>
      <c r="CD248" s="33">
        <v>348011</v>
      </c>
      <c r="CE248" s="33">
        <v>339061</v>
      </c>
      <c r="CF248" s="33">
        <v>358449</v>
      </c>
      <c r="CG248" s="33">
        <v>342986</v>
      </c>
      <c r="CH248" s="33">
        <v>359110</v>
      </c>
      <c r="CI248" s="33">
        <v>366210</v>
      </c>
      <c r="CJ248" s="33">
        <v>364375.61820076301</v>
      </c>
      <c r="CK248" s="33">
        <v>361995</v>
      </c>
      <c r="CL248" s="33">
        <v>386685</v>
      </c>
      <c r="CM248" s="156">
        <v>403793</v>
      </c>
      <c r="CN248" s="397">
        <f t="shared" si="270"/>
        <v>4281464.6182007631</v>
      </c>
      <c r="CO248" s="33">
        <v>384791</v>
      </c>
      <c r="CP248" s="33">
        <v>335416</v>
      </c>
      <c r="CQ248" s="33">
        <v>383475</v>
      </c>
      <c r="CR248" s="33">
        <v>367295</v>
      </c>
      <c r="CS248" s="33">
        <v>380190</v>
      </c>
      <c r="CT248" s="33">
        <v>390554</v>
      </c>
      <c r="CU248" s="33">
        <v>408623</v>
      </c>
      <c r="CV248" s="33">
        <v>407180</v>
      </c>
      <c r="CW248" s="33">
        <v>408347</v>
      </c>
      <c r="CX248" s="33">
        <v>416413</v>
      </c>
      <c r="CY248" s="33">
        <v>419810</v>
      </c>
      <c r="CZ248" s="33">
        <v>452644</v>
      </c>
      <c r="DA248" s="447">
        <f t="shared" si="268"/>
        <v>4754738</v>
      </c>
      <c r="DB248" s="33">
        <v>453603</v>
      </c>
      <c r="DC248" s="33">
        <v>384788</v>
      </c>
      <c r="DD248" s="33">
        <v>452727</v>
      </c>
      <c r="DE248" s="593">
        <f>SUM($CB248:$CD248)</f>
        <v>998800</v>
      </c>
      <c r="DF248" s="566">
        <f>SUM($CO248:$CQ248)</f>
        <v>1103682</v>
      </c>
      <c r="DG248" s="527">
        <f>SUM($DB248:$DD248)</f>
        <v>1291118</v>
      </c>
      <c r="DH248" s="359">
        <f t="shared" si="277"/>
        <v>16.982790332722651</v>
      </c>
      <c r="DI248" s="267"/>
      <c r="DJ248" s="266"/>
      <c r="DK248" s="268"/>
    </row>
    <row r="249" spans="1:115" ht="20.100000000000001" customHeight="1" x14ac:dyDescent="0.25">
      <c r="A249" s="536"/>
      <c r="B249" s="531" t="s">
        <v>193</v>
      </c>
      <c r="C249" s="550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80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80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26"/>
      <c r="DE249" s="597"/>
      <c r="DF249" s="485"/>
      <c r="DG249" s="497"/>
      <c r="DH249" s="532"/>
      <c r="DI249" s="267"/>
      <c r="DJ249" s="266"/>
      <c r="DK249" s="268"/>
    </row>
    <row r="250" spans="1:115" ht="20.100000000000001" customHeight="1" x14ac:dyDescent="0.25">
      <c r="A250" s="536"/>
      <c r="B250" s="350" t="s">
        <v>197</v>
      </c>
      <c r="C250" s="411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80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80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597"/>
      <c r="DF250" s="485"/>
      <c r="DG250" s="485"/>
      <c r="DH250" s="530"/>
      <c r="DI250" s="267"/>
      <c r="DJ250" s="266"/>
      <c r="DK250" s="268"/>
    </row>
    <row r="251" spans="1:115" ht="20.100000000000001" customHeight="1" thickBot="1" x14ac:dyDescent="0.3">
      <c r="A251" s="536"/>
      <c r="B251" s="302" t="s">
        <v>195</v>
      </c>
      <c r="C251" s="302"/>
      <c r="D251" s="302"/>
      <c r="E251" s="302"/>
      <c r="F251" s="302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  <c r="AS251" s="73"/>
      <c r="AT251" s="73"/>
      <c r="AU251" s="73"/>
      <c r="AV251" s="73"/>
      <c r="AW251" s="73"/>
      <c r="AX251" s="73"/>
      <c r="AY251" s="73"/>
      <c r="AZ251" s="73"/>
      <c r="BA251" s="73"/>
      <c r="BB251" s="73"/>
      <c r="BC251" s="73"/>
      <c r="BD251" s="73"/>
      <c r="BE251" s="73"/>
      <c r="BF251" s="73"/>
      <c r="BG251" s="73"/>
      <c r="BH251" s="73"/>
      <c r="BI251" s="73"/>
      <c r="BJ251" s="73"/>
      <c r="BK251" s="73"/>
      <c r="BL251" s="73"/>
      <c r="BM251" s="73"/>
      <c r="BN251" s="73"/>
      <c r="BO251" s="394"/>
      <c r="BP251" s="73"/>
      <c r="BQ251" s="394"/>
      <c r="BR251" s="73"/>
      <c r="BS251" s="73"/>
      <c r="BT251" s="73"/>
      <c r="BU251" s="73"/>
      <c r="BV251" s="73"/>
      <c r="BW251" s="73"/>
      <c r="BX251" s="73"/>
      <c r="BY251" s="73"/>
      <c r="BZ251" s="73"/>
      <c r="CA251" s="73"/>
      <c r="CB251" s="394"/>
      <c r="CC251" s="73"/>
      <c r="CD251" s="73"/>
      <c r="CE251" s="73"/>
      <c r="CF251" s="73"/>
      <c r="CG251" s="73"/>
      <c r="CH251" s="73"/>
      <c r="CI251" s="73"/>
      <c r="CJ251" s="394"/>
      <c r="CK251" s="73"/>
      <c r="CL251" s="394"/>
      <c r="CM251" s="73"/>
      <c r="CN251" s="73"/>
      <c r="CO251" s="73"/>
      <c r="CP251" s="73"/>
      <c r="CQ251" s="73"/>
      <c r="CR251" s="73"/>
      <c r="CS251" s="73"/>
      <c r="CT251" s="73"/>
      <c r="CU251" s="73"/>
      <c r="CV251" s="73"/>
      <c r="CW251" s="73"/>
      <c r="CX251" s="73"/>
      <c r="CY251" s="73"/>
      <c r="CZ251" s="73"/>
      <c r="DA251" s="73"/>
      <c r="DB251" s="73"/>
      <c r="DC251" s="73"/>
      <c r="DD251" s="73"/>
      <c r="DE251" s="597"/>
      <c r="DF251" s="485"/>
      <c r="DG251" s="500"/>
      <c r="DH251" s="73"/>
      <c r="DI251" s="267"/>
      <c r="DJ251" s="266"/>
      <c r="DK251" s="268"/>
    </row>
    <row r="252" spans="1:115" ht="20.100000000000001" customHeight="1" thickBot="1" x14ac:dyDescent="0.35">
      <c r="A252" s="536"/>
      <c r="B252" s="325"/>
      <c r="C252" s="319" t="s">
        <v>111</v>
      </c>
      <c r="D252" s="320">
        <f t="shared" ref="D252:BP252" si="278">+D254</f>
        <v>0</v>
      </c>
      <c r="E252" s="321">
        <f t="shared" si="278"/>
        <v>0</v>
      </c>
      <c r="F252" s="321">
        <f t="shared" si="278"/>
        <v>0</v>
      </c>
      <c r="G252" s="321">
        <f t="shared" si="278"/>
        <v>0</v>
      </c>
      <c r="H252" s="321">
        <f t="shared" si="278"/>
        <v>0</v>
      </c>
      <c r="I252" s="321">
        <f t="shared" si="278"/>
        <v>0</v>
      </c>
      <c r="J252" s="321">
        <f t="shared" si="278"/>
        <v>0</v>
      </c>
      <c r="K252" s="321">
        <f t="shared" si="278"/>
        <v>0</v>
      </c>
      <c r="L252" s="321">
        <f t="shared" si="278"/>
        <v>0</v>
      </c>
      <c r="M252" s="321">
        <f t="shared" si="278"/>
        <v>0</v>
      </c>
      <c r="N252" s="321">
        <f t="shared" si="278"/>
        <v>0</v>
      </c>
      <c r="O252" s="322">
        <f t="shared" si="278"/>
        <v>0</v>
      </c>
      <c r="P252" s="321">
        <f t="shared" si="278"/>
        <v>0</v>
      </c>
      <c r="Q252" s="320">
        <f t="shared" si="278"/>
        <v>0</v>
      </c>
      <c r="R252" s="321">
        <f t="shared" si="278"/>
        <v>0</v>
      </c>
      <c r="S252" s="321">
        <f t="shared" si="278"/>
        <v>0</v>
      </c>
      <c r="T252" s="321">
        <f t="shared" si="278"/>
        <v>0</v>
      </c>
      <c r="U252" s="321">
        <f t="shared" si="278"/>
        <v>0</v>
      </c>
      <c r="V252" s="321">
        <f t="shared" si="278"/>
        <v>0</v>
      </c>
      <c r="W252" s="321">
        <f t="shared" si="278"/>
        <v>0</v>
      </c>
      <c r="X252" s="321">
        <f t="shared" si="278"/>
        <v>0</v>
      </c>
      <c r="Y252" s="321">
        <f t="shared" si="278"/>
        <v>0</v>
      </c>
      <c r="Z252" s="321">
        <f t="shared" si="278"/>
        <v>0</v>
      </c>
      <c r="AA252" s="321">
        <f t="shared" si="278"/>
        <v>0</v>
      </c>
      <c r="AB252" s="322">
        <f t="shared" si="278"/>
        <v>0</v>
      </c>
      <c r="AC252" s="321">
        <f t="shared" si="278"/>
        <v>0</v>
      </c>
      <c r="AD252" s="320">
        <f t="shared" si="278"/>
        <v>0</v>
      </c>
      <c r="AE252" s="321">
        <f t="shared" si="278"/>
        <v>0</v>
      </c>
      <c r="AF252" s="321">
        <f t="shared" si="278"/>
        <v>0</v>
      </c>
      <c r="AG252" s="321">
        <f t="shared" si="278"/>
        <v>0</v>
      </c>
      <c r="AH252" s="321">
        <f t="shared" si="278"/>
        <v>0</v>
      </c>
      <c r="AI252" s="321">
        <f t="shared" si="278"/>
        <v>0</v>
      </c>
      <c r="AJ252" s="321">
        <f t="shared" si="278"/>
        <v>0</v>
      </c>
      <c r="AK252" s="321">
        <f t="shared" si="278"/>
        <v>0</v>
      </c>
      <c r="AL252" s="321">
        <f t="shared" si="278"/>
        <v>0</v>
      </c>
      <c r="AM252" s="321">
        <f t="shared" si="278"/>
        <v>0</v>
      </c>
      <c r="AN252" s="321">
        <f t="shared" si="278"/>
        <v>0</v>
      </c>
      <c r="AO252" s="322">
        <f t="shared" si="278"/>
        <v>0</v>
      </c>
      <c r="AP252" s="321">
        <f t="shared" si="278"/>
        <v>0</v>
      </c>
      <c r="AQ252" s="321">
        <f t="shared" si="278"/>
        <v>0</v>
      </c>
      <c r="AR252" s="321">
        <f t="shared" si="278"/>
        <v>0</v>
      </c>
      <c r="AS252" s="321">
        <f t="shared" si="278"/>
        <v>0</v>
      </c>
      <c r="AT252" s="321">
        <f t="shared" si="278"/>
        <v>0</v>
      </c>
      <c r="AU252" s="321">
        <f t="shared" si="278"/>
        <v>0</v>
      </c>
      <c r="AV252" s="321">
        <f t="shared" si="278"/>
        <v>0</v>
      </c>
      <c r="AW252" s="321">
        <f t="shared" si="278"/>
        <v>0</v>
      </c>
      <c r="AX252" s="321">
        <f t="shared" si="278"/>
        <v>0</v>
      </c>
      <c r="AY252" s="321">
        <f t="shared" si="278"/>
        <v>0</v>
      </c>
      <c r="AZ252" s="321">
        <f t="shared" si="278"/>
        <v>0</v>
      </c>
      <c r="BA252" s="321">
        <f t="shared" si="278"/>
        <v>0</v>
      </c>
      <c r="BB252" s="320">
        <f t="shared" si="278"/>
        <v>9.0809300000000009E-3</v>
      </c>
      <c r="BC252" s="321">
        <f t="shared" si="278"/>
        <v>4.2972400000000001E-2</v>
      </c>
      <c r="BD252" s="321">
        <f t="shared" si="278"/>
        <v>0.15494296000000002</v>
      </c>
      <c r="BE252" s="321">
        <f t="shared" si="278"/>
        <v>0.32764564000000002</v>
      </c>
      <c r="BF252" s="321">
        <f t="shared" si="278"/>
        <v>0.12153029</v>
      </c>
      <c r="BG252" s="321">
        <f t="shared" si="278"/>
        <v>0.14159511</v>
      </c>
      <c r="BH252" s="321">
        <f t="shared" si="278"/>
        <v>1.41839234</v>
      </c>
      <c r="BI252" s="321">
        <f t="shared" si="278"/>
        <v>0.26021487999999998</v>
      </c>
      <c r="BJ252" s="321">
        <f t="shared" si="278"/>
        <v>0.34684039000000005</v>
      </c>
      <c r="BK252" s="321">
        <f t="shared" si="278"/>
        <v>0.38687205999999996</v>
      </c>
      <c r="BL252" s="321">
        <f t="shared" si="278"/>
        <v>0.97417716999999981</v>
      </c>
      <c r="BM252" s="322">
        <f t="shared" si="278"/>
        <v>1.4253885100000006</v>
      </c>
      <c r="BN252" s="432">
        <f>SUM(BB252:BM252)</f>
        <v>5.6096526799999999</v>
      </c>
      <c r="BO252" s="321">
        <f t="shared" si="278"/>
        <v>1.2473586699999999</v>
      </c>
      <c r="BP252" s="321">
        <f t="shared" si="278"/>
        <v>1.4089022499999999</v>
      </c>
      <c r="BQ252" s="321">
        <f t="shared" ref="BQ252:BY252" si="279">+BQ254</f>
        <v>1.25208963</v>
      </c>
      <c r="BR252" s="321">
        <f t="shared" si="279"/>
        <v>1.8454804599999999</v>
      </c>
      <c r="BS252" s="321">
        <f t="shared" si="279"/>
        <v>2.2179971099999993</v>
      </c>
      <c r="BT252" s="321">
        <f t="shared" si="279"/>
        <v>2.5151055900000001</v>
      </c>
      <c r="BU252" s="321">
        <f t="shared" si="279"/>
        <v>2.3445356200000003</v>
      </c>
      <c r="BV252" s="321">
        <f t="shared" si="279"/>
        <v>1.8748046500000002</v>
      </c>
      <c r="BW252" s="321">
        <f t="shared" si="279"/>
        <v>2.0415885400000002</v>
      </c>
      <c r="BX252" s="321">
        <f t="shared" si="279"/>
        <v>2.9753443599999994</v>
      </c>
      <c r="BY252" s="321">
        <f t="shared" si="279"/>
        <v>3.9070120899999998</v>
      </c>
      <c r="BZ252" s="321">
        <f t="shared" ref="BZ252:CL252" si="280">+BZ254</f>
        <v>5.6855835600000004</v>
      </c>
      <c r="CA252" s="432">
        <f>SUM(BO252:BZ252)</f>
        <v>29.315802529999999</v>
      </c>
      <c r="CB252" s="320">
        <f t="shared" si="280"/>
        <v>6.4228844099999991</v>
      </c>
      <c r="CC252" s="321">
        <f t="shared" si="280"/>
        <v>6.5206746399999984</v>
      </c>
      <c r="CD252" s="321">
        <f t="shared" si="280"/>
        <v>12.037412190000001</v>
      </c>
      <c r="CE252" s="321">
        <f t="shared" si="280"/>
        <v>19.751261770000003</v>
      </c>
      <c r="CF252" s="321">
        <f t="shared" si="280"/>
        <v>16.4340326901</v>
      </c>
      <c r="CG252" s="321">
        <f t="shared" ref="CG252:CH252" si="281">+CG254</f>
        <v>17.029683250000005</v>
      </c>
      <c r="CH252" s="321">
        <f t="shared" si="281"/>
        <v>20.066989670000002</v>
      </c>
      <c r="CI252" s="321">
        <f t="shared" si="280"/>
        <v>23.263106180000001</v>
      </c>
      <c r="CJ252" s="321">
        <f t="shared" si="280"/>
        <v>23.618739039999998</v>
      </c>
      <c r="CK252" s="321">
        <f t="shared" si="280"/>
        <v>29.555090100000022</v>
      </c>
      <c r="CL252" s="321">
        <f t="shared" si="280"/>
        <v>39.417618540000014</v>
      </c>
      <c r="CM252" s="322">
        <f t="shared" ref="CM252:DD252" si="282">+CM254</f>
        <v>45.600247679999967</v>
      </c>
      <c r="CN252" s="444">
        <f>SUM(CB252:CM252)</f>
        <v>259.71774016009999</v>
      </c>
      <c r="CO252" s="321">
        <f t="shared" si="282"/>
        <v>43.554545274000006</v>
      </c>
      <c r="CP252" s="321">
        <f t="shared" si="282"/>
        <v>39.326831390000059</v>
      </c>
      <c r="CQ252" s="321">
        <f t="shared" si="282"/>
        <v>46.245202694000085</v>
      </c>
      <c r="CR252" s="321">
        <f t="shared" si="282"/>
        <v>47.529264472000079</v>
      </c>
      <c r="CS252" s="321">
        <f t="shared" si="282"/>
        <v>50.514080000000128</v>
      </c>
      <c r="CT252" s="321">
        <f t="shared" si="282"/>
        <v>50.851170470000028</v>
      </c>
      <c r="CU252" s="321">
        <f t="shared" si="282"/>
        <v>55.413965544900009</v>
      </c>
      <c r="CV252" s="321">
        <f t="shared" si="282"/>
        <v>57.577396574699989</v>
      </c>
      <c r="CW252" s="321">
        <f t="shared" si="282"/>
        <v>57.125233659999999</v>
      </c>
      <c r="CX252" s="321">
        <f t="shared" si="282"/>
        <v>60.334104589999768</v>
      </c>
      <c r="CY252" s="321">
        <f t="shared" si="282"/>
        <v>61.23319462999973</v>
      </c>
      <c r="CZ252" s="321">
        <f t="shared" si="282"/>
        <v>66.877106889999695</v>
      </c>
      <c r="DA252" s="432">
        <f t="shared" ref="DA252:DA256" si="283">SUM(CO252:CZ252)</f>
        <v>636.58209618959961</v>
      </c>
      <c r="DB252" s="320">
        <f t="shared" si="282"/>
        <v>62.089684189999687</v>
      </c>
      <c r="DC252" s="321">
        <f t="shared" si="282"/>
        <v>62.016757460000171</v>
      </c>
      <c r="DD252" s="321">
        <f t="shared" si="282"/>
        <v>69.922071175000298</v>
      </c>
      <c r="DE252" s="320">
        <f>SUM($CB252:$CD252)</f>
        <v>24.980971239999999</v>
      </c>
      <c r="DF252" s="388">
        <f>SUM($CO252:$CQ252)</f>
        <v>129.12657935800016</v>
      </c>
      <c r="DG252" s="389">
        <f>SUM($DB252:$DD252)</f>
        <v>194.02851282500015</v>
      </c>
      <c r="DH252" s="543">
        <f t="shared" ref="DH252:DH254" si="284">((DG252/DF252)-1)*100</f>
        <v>50.262257228282216</v>
      </c>
      <c r="DI252" s="267"/>
      <c r="DJ252" s="266"/>
      <c r="DK252" s="268"/>
    </row>
    <row r="253" spans="1:115" ht="20.100000000000001" customHeight="1" x14ac:dyDescent="0.25">
      <c r="A253" s="536"/>
      <c r="B253" s="48" t="s">
        <v>162</v>
      </c>
      <c r="C253" s="70"/>
      <c r="D253" s="71"/>
      <c r="E253" s="72"/>
      <c r="F253" s="72"/>
      <c r="G253" s="73"/>
      <c r="H253" s="73"/>
      <c r="I253" s="73"/>
      <c r="J253" s="73"/>
      <c r="K253" s="73"/>
      <c r="L253" s="73"/>
      <c r="M253" s="73"/>
      <c r="N253" s="73"/>
      <c r="O253" s="317"/>
      <c r="P253" s="104"/>
      <c r="Q253" s="139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317"/>
      <c r="AC253" s="73"/>
      <c r="AD253" s="139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317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  <c r="BB253" s="139"/>
      <c r="BC253" s="73"/>
      <c r="BD253" s="73"/>
      <c r="BE253" s="73"/>
      <c r="BF253" s="73"/>
      <c r="BG253" s="73"/>
      <c r="BH253" s="73"/>
      <c r="BI253" s="73"/>
      <c r="BJ253" s="73"/>
      <c r="BK253" s="73"/>
      <c r="BL253" s="73"/>
      <c r="BM253" s="317"/>
      <c r="BN253" s="74"/>
      <c r="BO253" s="73"/>
      <c r="BP253" s="73"/>
      <c r="BQ253" s="73"/>
      <c r="BR253" s="73"/>
      <c r="BS253" s="73"/>
      <c r="BT253" s="73"/>
      <c r="BU253" s="73"/>
      <c r="BV253" s="73"/>
      <c r="BW253" s="73"/>
      <c r="BX253" s="73"/>
      <c r="BY253" s="73"/>
      <c r="BZ253" s="73"/>
      <c r="CA253" s="74"/>
      <c r="CB253" s="139"/>
      <c r="CC253" s="73"/>
      <c r="CD253" s="73"/>
      <c r="CE253" s="73"/>
      <c r="CF253" s="73"/>
      <c r="CG253" s="73"/>
      <c r="CH253" s="73"/>
      <c r="CI253" s="73"/>
      <c r="CJ253" s="73"/>
      <c r="CK253" s="73"/>
      <c r="CL253" s="73"/>
      <c r="CM253" s="317"/>
      <c r="CN253" s="74"/>
      <c r="CO253" s="73"/>
      <c r="CP253" s="73"/>
      <c r="CQ253" s="73"/>
      <c r="CR253" s="73"/>
      <c r="CS253" s="73"/>
      <c r="CT253" s="73"/>
      <c r="CU253" s="73"/>
      <c r="CV253" s="73"/>
      <c r="CW253" s="73"/>
      <c r="CX253" s="73"/>
      <c r="CY253" s="73"/>
      <c r="CZ253" s="73"/>
      <c r="DA253" s="74"/>
      <c r="DB253" s="139"/>
      <c r="DC253" s="73"/>
      <c r="DD253" s="73"/>
      <c r="DE253" s="596"/>
      <c r="DF253" s="497"/>
      <c r="DG253" s="499"/>
      <c r="DH253" s="74"/>
      <c r="DI253" s="267"/>
      <c r="DJ253" s="266"/>
      <c r="DK253" s="268"/>
    </row>
    <row r="254" spans="1:115" ht="20.100000000000001" customHeight="1" thickBot="1" x14ac:dyDescent="0.3">
      <c r="A254" s="536"/>
      <c r="B254" s="643" t="s">
        <v>49</v>
      </c>
      <c r="C254" s="644"/>
      <c r="D254" s="52">
        <v>0</v>
      </c>
      <c r="E254" s="26">
        <v>0</v>
      </c>
      <c r="F254" s="26">
        <v>0</v>
      </c>
      <c r="G254" s="26">
        <v>0</v>
      </c>
      <c r="H254" s="26">
        <v>0</v>
      </c>
      <c r="I254" s="26">
        <v>0</v>
      </c>
      <c r="J254" s="26">
        <v>0</v>
      </c>
      <c r="K254" s="26">
        <v>0</v>
      </c>
      <c r="L254" s="26">
        <v>0</v>
      </c>
      <c r="M254" s="26">
        <v>0</v>
      </c>
      <c r="N254" s="26">
        <v>0</v>
      </c>
      <c r="O254" s="76">
        <v>0</v>
      </c>
      <c r="P254" s="80">
        <v>0</v>
      </c>
      <c r="Q254" s="52">
        <v>0</v>
      </c>
      <c r="R254" s="26">
        <v>0</v>
      </c>
      <c r="S254" s="26">
        <v>0</v>
      </c>
      <c r="T254" s="26">
        <v>0</v>
      </c>
      <c r="U254" s="26">
        <v>0</v>
      </c>
      <c r="V254" s="26">
        <v>0</v>
      </c>
      <c r="W254" s="26">
        <v>0</v>
      </c>
      <c r="X254" s="26">
        <v>0</v>
      </c>
      <c r="Y254" s="26">
        <v>0</v>
      </c>
      <c r="Z254" s="26">
        <v>0</v>
      </c>
      <c r="AA254" s="26">
        <v>0</v>
      </c>
      <c r="AB254" s="76">
        <v>0</v>
      </c>
      <c r="AC254" s="80">
        <v>0</v>
      </c>
      <c r="AD254" s="52">
        <v>0</v>
      </c>
      <c r="AE254" s="26">
        <v>0</v>
      </c>
      <c r="AF254" s="26">
        <v>0</v>
      </c>
      <c r="AG254" s="26">
        <v>0</v>
      </c>
      <c r="AH254" s="26">
        <v>0</v>
      </c>
      <c r="AI254" s="26">
        <v>0</v>
      </c>
      <c r="AJ254" s="26">
        <v>0</v>
      </c>
      <c r="AK254" s="26">
        <v>0</v>
      </c>
      <c r="AL254" s="26">
        <v>0</v>
      </c>
      <c r="AM254" s="26">
        <v>0</v>
      </c>
      <c r="AN254" s="26">
        <v>0</v>
      </c>
      <c r="AO254" s="76">
        <v>0</v>
      </c>
      <c r="AP254" s="26">
        <v>0</v>
      </c>
      <c r="AQ254" s="26">
        <v>0</v>
      </c>
      <c r="AR254" s="26">
        <v>0</v>
      </c>
      <c r="AS254" s="26">
        <v>0</v>
      </c>
      <c r="AT254" s="26">
        <v>0</v>
      </c>
      <c r="AU254" s="26">
        <v>0</v>
      </c>
      <c r="AV254" s="26">
        <v>0</v>
      </c>
      <c r="AW254" s="26">
        <v>0</v>
      </c>
      <c r="AX254" s="26">
        <v>0</v>
      </c>
      <c r="AY254" s="26">
        <v>0</v>
      </c>
      <c r="AZ254" s="26">
        <v>0</v>
      </c>
      <c r="BA254" s="26">
        <v>0</v>
      </c>
      <c r="BB254" s="52">
        <v>9.0809300000000009E-3</v>
      </c>
      <c r="BC254" s="26">
        <v>4.2972400000000001E-2</v>
      </c>
      <c r="BD254" s="26">
        <v>0.15494296000000002</v>
      </c>
      <c r="BE254" s="26">
        <v>0.32764564000000002</v>
      </c>
      <c r="BF254" s="26">
        <v>0.12153029</v>
      </c>
      <c r="BG254" s="26">
        <v>0.14159511</v>
      </c>
      <c r="BH254" s="26">
        <v>1.41839234</v>
      </c>
      <c r="BI254" s="26">
        <v>0.26021487999999998</v>
      </c>
      <c r="BJ254" s="26">
        <v>0.34684039000000005</v>
      </c>
      <c r="BK254" s="26">
        <v>0.38687205999999996</v>
      </c>
      <c r="BL254" s="26">
        <v>0.97417716999999981</v>
      </c>
      <c r="BM254" s="76">
        <v>1.4253885100000006</v>
      </c>
      <c r="BN254" s="443">
        <f>SUM(BB254:BM254)</f>
        <v>5.6096526799999999</v>
      </c>
      <c r="BO254" s="26">
        <v>1.2473586699999999</v>
      </c>
      <c r="BP254" s="26">
        <v>1.4089022499999999</v>
      </c>
      <c r="BQ254" s="26">
        <v>1.25208963</v>
      </c>
      <c r="BR254" s="26">
        <v>1.8454804599999999</v>
      </c>
      <c r="BS254" s="26">
        <v>2.2179971099999993</v>
      </c>
      <c r="BT254" s="26">
        <v>2.5151055900000001</v>
      </c>
      <c r="BU254" s="26">
        <v>2.3445356200000003</v>
      </c>
      <c r="BV254" s="26">
        <v>1.8748046500000002</v>
      </c>
      <c r="BW254" s="26">
        <v>2.0415885400000002</v>
      </c>
      <c r="BX254" s="26">
        <v>2.9753443599999994</v>
      </c>
      <c r="BY254" s="26">
        <v>3.9070120899999998</v>
      </c>
      <c r="BZ254" s="26">
        <v>5.6855835600000004</v>
      </c>
      <c r="CA254" s="443">
        <f>SUM(BO254:BZ254)</f>
        <v>29.315802529999999</v>
      </c>
      <c r="CB254" s="52">
        <v>6.4228844099999991</v>
      </c>
      <c r="CC254" s="26">
        <v>6.5206746399999984</v>
      </c>
      <c r="CD254" s="26">
        <v>12.037412190000001</v>
      </c>
      <c r="CE254" s="26">
        <v>19.751261770000003</v>
      </c>
      <c r="CF254" s="26">
        <v>16.4340326901</v>
      </c>
      <c r="CG254" s="26">
        <v>17.029683250000005</v>
      </c>
      <c r="CH254" s="26">
        <v>20.066989670000002</v>
      </c>
      <c r="CI254" s="26">
        <v>23.263106180000001</v>
      </c>
      <c r="CJ254" s="26">
        <v>23.618739039999998</v>
      </c>
      <c r="CK254" s="26">
        <v>29.555090100000022</v>
      </c>
      <c r="CL254" s="26">
        <v>39.417618540000014</v>
      </c>
      <c r="CM254" s="76">
        <v>45.600247679999967</v>
      </c>
      <c r="CN254" s="433">
        <f t="shared" ref="CN254:CN256" si="285">SUM(CB254:CM254)</f>
        <v>259.71774016009999</v>
      </c>
      <c r="CO254" s="26">
        <v>43.554545274000006</v>
      </c>
      <c r="CP254" s="26">
        <v>39.326831390000059</v>
      </c>
      <c r="CQ254" s="26">
        <v>46.245202694000085</v>
      </c>
      <c r="CR254" s="26">
        <v>47.529264472000079</v>
      </c>
      <c r="CS254" s="26">
        <v>50.514080000000128</v>
      </c>
      <c r="CT254" s="26">
        <v>50.851170470000028</v>
      </c>
      <c r="CU254" s="26">
        <v>55.413965544900009</v>
      </c>
      <c r="CV254" s="26">
        <v>57.577396574699989</v>
      </c>
      <c r="CW254" s="26">
        <v>57.125233659999999</v>
      </c>
      <c r="CX254" s="26">
        <v>60.334104589999768</v>
      </c>
      <c r="CY254" s="26">
        <v>61.23319462999973</v>
      </c>
      <c r="CZ254" s="26">
        <v>66.877106889999695</v>
      </c>
      <c r="DA254" s="443">
        <f t="shared" si="283"/>
        <v>636.58209618959961</v>
      </c>
      <c r="DB254" s="52">
        <v>62.089684189999687</v>
      </c>
      <c r="DC254" s="26">
        <v>62.016757460000171</v>
      </c>
      <c r="DD254" s="26">
        <v>69.922071175000298</v>
      </c>
      <c r="DE254" s="594">
        <f>SUM($CB254:$CD254)</f>
        <v>24.980971239999999</v>
      </c>
      <c r="DF254" s="500">
        <f>SUM($CO254:$CQ254)</f>
        <v>129.12657935800016</v>
      </c>
      <c r="DG254" s="503">
        <f>SUM($DB254:$DD254)</f>
        <v>194.02851282500015</v>
      </c>
      <c r="DH254" s="359">
        <f t="shared" si="284"/>
        <v>50.262257228282216</v>
      </c>
      <c r="DI254" s="267"/>
      <c r="DJ254" s="266"/>
      <c r="DK254" s="268"/>
    </row>
    <row r="255" spans="1:115" ht="20.100000000000001" customHeight="1" thickBot="1" x14ac:dyDescent="0.3">
      <c r="A255" s="536"/>
      <c r="B255" s="326"/>
      <c r="C255" s="323" t="s">
        <v>115</v>
      </c>
      <c r="D255" s="320">
        <f t="shared" ref="D255:BP255" si="286">+D256</f>
        <v>0</v>
      </c>
      <c r="E255" s="321">
        <f t="shared" si="286"/>
        <v>0</v>
      </c>
      <c r="F255" s="321">
        <f t="shared" si="286"/>
        <v>0</v>
      </c>
      <c r="G255" s="321">
        <f t="shared" si="286"/>
        <v>0</v>
      </c>
      <c r="H255" s="321">
        <f t="shared" si="286"/>
        <v>0</v>
      </c>
      <c r="I255" s="321">
        <f t="shared" si="286"/>
        <v>0</v>
      </c>
      <c r="J255" s="321">
        <f t="shared" si="286"/>
        <v>0</v>
      </c>
      <c r="K255" s="321">
        <f t="shared" si="286"/>
        <v>0</v>
      </c>
      <c r="L255" s="321">
        <f t="shared" si="286"/>
        <v>0</v>
      </c>
      <c r="M255" s="321">
        <f t="shared" si="286"/>
        <v>0</v>
      </c>
      <c r="N255" s="321">
        <f t="shared" si="286"/>
        <v>0</v>
      </c>
      <c r="O255" s="322">
        <f t="shared" si="286"/>
        <v>0</v>
      </c>
      <c r="P255" s="321">
        <f t="shared" si="286"/>
        <v>0</v>
      </c>
      <c r="Q255" s="320">
        <f t="shared" si="286"/>
        <v>0</v>
      </c>
      <c r="R255" s="321">
        <f t="shared" si="286"/>
        <v>0</v>
      </c>
      <c r="S255" s="321">
        <f t="shared" si="286"/>
        <v>0</v>
      </c>
      <c r="T255" s="321">
        <f t="shared" si="286"/>
        <v>0</v>
      </c>
      <c r="U255" s="321">
        <f t="shared" si="286"/>
        <v>0</v>
      </c>
      <c r="V255" s="321">
        <f t="shared" si="286"/>
        <v>0</v>
      </c>
      <c r="W255" s="321">
        <f t="shared" si="286"/>
        <v>0</v>
      </c>
      <c r="X255" s="321">
        <f t="shared" si="286"/>
        <v>0</v>
      </c>
      <c r="Y255" s="321">
        <f t="shared" si="286"/>
        <v>0</v>
      </c>
      <c r="Z255" s="321">
        <f t="shared" si="286"/>
        <v>0</v>
      </c>
      <c r="AA255" s="321">
        <f t="shared" si="286"/>
        <v>0</v>
      </c>
      <c r="AB255" s="322">
        <f t="shared" si="286"/>
        <v>0</v>
      </c>
      <c r="AC255" s="321">
        <f t="shared" si="286"/>
        <v>0</v>
      </c>
      <c r="AD255" s="320">
        <f t="shared" si="286"/>
        <v>0</v>
      </c>
      <c r="AE255" s="321">
        <f t="shared" si="286"/>
        <v>0</v>
      </c>
      <c r="AF255" s="321">
        <f t="shared" si="286"/>
        <v>0</v>
      </c>
      <c r="AG255" s="321">
        <f t="shared" si="286"/>
        <v>0</v>
      </c>
      <c r="AH255" s="321">
        <f t="shared" si="286"/>
        <v>0</v>
      </c>
      <c r="AI255" s="321">
        <f t="shared" si="286"/>
        <v>0</v>
      </c>
      <c r="AJ255" s="321">
        <f t="shared" si="286"/>
        <v>0</v>
      </c>
      <c r="AK255" s="321">
        <f t="shared" si="286"/>
        <v>0</v>
      </c>
      <c r="AL255" s="321">
        <f t="shared" si="286"/>
        <v>0</v>
      </c>
      <c r="AM255" s="321">
        <f t="shared" si="286"/>
        <v>0</v>
      </c>
      <c r="AN255" s="321">
        <f t="shared" si="286"/>
        <v>0</v>
      </c>
      <c r="AO255" s="322">
        <f t="shared" si="286"/>
        <v>0</v>
      </c>
      <c r="AP255" s="321">
        <f t="shared" si="286"/>
        <v>0</v>
      </c>
      <c r="AQ255" s="321">
        <f t="shared" si="286"/>
        <v>0</v>
      </c>
      <c r="AR255" s="321">
        <f t="shared" si="286"/>
        <v>0</v>
      </c>
      <c r="AS255" s="321">
        <f t="shared" si="286"/>
        <v>0</v>
      </c>
      <c r="AT255" s="321">
        <f t="shared" si="286"/>
        <v>0</v>
      </c>
      <c r="AU255" s="321">
        <f t="shared" si="286"/>
        <v>0</v>
      </c>
      <c r="AV255" s="321">
        <f t="shared" si="286"/>
        <v>0</v>
      </c>
      <c r="AW255" s="321">
        <f t="shared" si="286"/>
        <v>0</v>
      </c>
      <c r="AX255" s="321">
        <f t="shared" si="286"/>
        <v>0</v>
      </c>
      <c r="AY255" s="321">
        <f t="shared" si="286"/>
        <v>0</v>
      </c>
      <c r="AZ255" s="321">
        <f t="shared" si="286"/>
        <v>0</v>
      </c>
      <c r="BA255" s="321">
        <f t="shared" si="286"/>
        <v>0</v>
      </c>
      <c r="BB255" s="320">
        <f t="shared" si="286"/>
        <v>651</v>
      </c>
      <c r="BC255" s="321">
        <f t="shared" si="286"/>
        <v>1844</v>
      </c>
      <c r="BD255" s="321">
        <f t="shared" si="286"/>
        <v>20204</v>
      </c>
      <c r="BE255" s="321">
        <f t="shared" si="286"/>
        <v>44893</v>
      </c>
      <c r="BF255" s="321">
        <f t="shared" si="286"/>
        <v>9761</v>
      </c>
      <c r="BG255" s="321">
        <f t="shared" si="286"/>
        <v>7964</v>
      </c>
      <c r="BH255" s="321">
        <f t="shared" si="286"/>
        <v>42904</v>
      </c>
      <c r="BI255" s="321">
        <f t="shared" si="286"/>
        <v>14694</v>
      </c>
      <c r="BJ255" s="321">
        <f t="shared" si="286"/>
        <v>34754</v>
      </c>
      <c r="BK255" s="321">
        <f t="shared" si="286"/>
        <v>34833</v>
      </c>
      <c r="BL255" s="321">
        <f t="shared" si="286"/>
        <v>34933</v>
      </c>
      <c r="BM255" s="322">
        <f t="shared" si="286"/>
        <v>38555</v>
      </c>
      <c r="BN255" s="432">
        <f>SUM(BB255:BM255)</f>
        <v>285990</v>
      </c>
      <c r="BO255" s="321">
        <f t="shared" si="286"/>
        <v>60139</v>
      </c>
      <c r="BP255" s="321">
        <f t="shared" si="286"/>
        <v>55757</v>
      </c>
      <c r="BQ255" s="321">
        <f t="shared" ref="BQ255:BY255" si="287">+BQ256</f>
        <v>62410</v>
      </c>
      <c r="BR255" s="321">
        <f t="shared" si="287"/>
        <v>82014</v>
      </c>
      <c r="BS255" s="321">
        <f t="shared" si="287"/>
        <v>95928</v>
      </c>
      <c r="BT255" s="321">
        <f t="shared" si="287"/>
        <v>108353</v>
      </c>
      <c r="BU255" s="321">
        <f t="shared" si="287"/>
        <v>100197</v>
      </c>
      <c r="BV255" s="321">
        <f t="shared" si="287"/>
        <v>73145</v>
      </c>
      <c r="BW255" s="321">
        <f t="shared" si="287"/>
        <v>102905</v>
      </c>
      <c r="BX255" s="321">
        <f t="shared" si="287"/>
        <v>135753</v>
      </c>
      <c r="BY255" s="321">
        <f t="shared" si="287"/>
        <v>171908</v>
      </c>
      <c r="BZ255" s="321">
        <f t="shared" ref="BZ255:DD255" si="288">+BZ256</f>
        <v>198947</v>
      </c>
      <c r="CA255" s="432">
        <f>SUM(BO255:BZ255)</f>
        <v>1247456</v>
      </c>
      <c r="CB255" s="320">
        <f t="shared" si="288"/>
        <v>258997</v>
      </c>
      <c r="CC255" s="321">
        <f t="shared" si="288"/>
        <v>209406</v>
      </c>
      <c r="CD255" s="321">
        <f t="shared" si="288"/>
        <v>683304</v>
      </c>
      <c r="CE255" s="321">
        <f t="shared" si="288"/>
        <v>1767071</v>
      </c>
      <c r="CF255" s="321">
        <f t="shared" si="288"/>
        <v>1658794</v>
      </c>
      <c r="CG255" s="321">
        <f t="shared" si="288"/>
        <v>1603651</v>
      </c>
      <c r="CH255" s="321">
        <f t="shared" si="288"/>
        <v>1866080</v>
      </c>
      <c r="CI255" s="321">
        <f t="shared" si="288"/>
        <v>2177071</v>
      </c>
      <c r="CJ255" s="321">
        <f t="shared" si="288"/>
        <v>2138012</v>
      </c>
      <c r="CK255" s="321">
        <f t="shared" si="288"/>
        <v>2681252</v>
      </c>
      <c r="CL255" s="321">
        <f t="shared" si="288"/>
        <v>3686280</v>
      </c>
      <c r="CM255" s="322">
        <f t="shared" si="288"/>
        <v>4107212</v>
      </c>
      <c r="CN255" s="444">
        <f>SUM(CB255:CM255)</f>
        <v>22837130</v>
      </c>
      <c r="CO255" s="321">
        <f t="shared" si="288"/>
        <v>3729021</v>
      </c>
      <c r="CP255" s="321">
        <f t="shared" si="288"/>
        <v>3770508</v>
      </c>
      <c r="CQ255" s="321">
        <f t="shared" si="288"/>
        <v>4600373</v>
      </c>
      <c r="CR255" s="321">
        <f t="shared" si="288"/>
        <v>4647870</v>
      </c>
      <c r="CS255" s="321">
        <f t="shared" si="288"/>
        <v>4720178</v>
      </c>
      <c r="CT255" s="321">
        <f t="shared" si="288"/>
        <v>4582776</v>
      </c>
      <c r="CU255" s="321">
        <f t="shared" si="288"/>
        <v>4801761</v>
      </c>
      <c r="CV255" s="321">
        <f t="shared" si="288"/>
        <v>5290392</v>
      </c>
      <c r="CW255" s="321">
        <f t="shared" si="288"/>
        <v>5180596</v>
      </c>
      <c r="CX255" s="321">
        <f t="shared" si="288"/>
        <v>5518740</v>
      </c>
      <c r="CY255" s="321">
        <f t="shared" si="288"/>
        <v>5383957</v>
      </c>
      <c r="CZ255" s="321">
        <f t="shared" si="288"/>
        <v>5391627</v>
      </c>
      <c r="DA255" s="432">
        <f t="shared" si="283"/>
        <v>57617799</v>
      </c>
      <c r="DB255" s="320">
        <f t="shared" si="288"/>
        <v>5136727</v>
      </c>
      <c r="DC255" s="321">
        <f t="shared" si="288"/>
        <v>4982731</v>
      </c>
      <c r="DD255" s="321">
        <f t="shared" si="288"/>
        <v>5691391</v>
      </c>
      <c r="DE255" s="320">
        <f>SUM($CB255:$CD255)</f>
        <v>1151707</v>
      </c>
      <c r="DF255" s="388">
        <f>SUM($CO255:$CQ255)</f>
        <v>12099902</v>
      </c>
      <c r="DG255" s="389">
        <f>SUM($DB255:$DD255)</f>
        <v>15810849</v>
      </c>
      <c r="DH255" s="543">
        <f t="shared" ref="DH255:DH256" si="289">((DG255/DF255)-1)*100</f>
        <v>30.669231866506031</v>
      </c>
      <c r="DI255" s="267"/>
      <c r="DJ255" s="266"/>
      <c r="DK255" s="268"/>
    </row>
    <row r="256" spans="1:115" ht="20.100000000000001" customHeight="1" thickBot="1" x14ac:dyDescent="0.3">
      <c r="A256" s="536"/>
      <c r="B256" s="676" t="s">
        <v>41</v>
      </c>
      <c r="C256" s="677"/>
      <c r="D256" s="155">
        <v>0</v>
      </c>
      <c r="E256" s="33">
        <v>0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156">
        <v>0</v>
      </c>
      <c r="P256" s="370">
        <v>0</v>
      </c>
      <c r="Q256" s="155">
        <v>0</v>
      </c>
      <c r="R256" s="33">
        <v>0</v>
      </c>
      <c r="S256" s="33">
        <v>0</v>
      </c>
      <c r="T256" s="33">
        <v>0</v>
      </c>
      <c r="U256" s="33">
        <v>0</v>
      </c>
      <c r="V256" s="33">
        <v>0</v>
      </c>
      <c r="W256" s="33">
        <v>0</v>
      </c>
      <c r="X256" s="33">
        <v>0</v>
      </c>
      <c r="Y256" s="33">
        <v>0</v>
      </c>
      <c r="Z256" s="33">
        <v>0</v>
      </c>
      <c r="AA256" s="33">
        <v>0</v>
      </c>
      <c r="AB256" s="156">
        <v>0</v>
      </c>
      <c r="AC256" s="370">
        <v>0</v>
      </c>
      <c r="AD256" s="155">
        <v>0</v>
      </c>
      <c r="AE256" s="33">
        <v>0</v>
      </c>
      <c r="AF256" s="33">
        <v>0</v>
      </c>
      <c r="AG256" s="33">
        <v>0</v>
      </c>
      <c r="AH256" s="33">
        <v>0</v>
      </c>
      <c r="AI256" s="33">
        <v>0</v>
      </c>
      <c r="AJ256" s="33">
        <v>0</v>
      </c>
      <c r="AK256" s="33">
        <v>0</v>
      </c>
      <c r="AL256" s="33">
        <v>0</v>
      </c>
      <c r="AM256" s="33">
        <v>0</v>
      </c>
      <c r="AN256" s="33">
        <v>0</v>
      </c>
      <c r="AO256" s="156">
        <v>0</v>
      </c>
      <c r="AP256" s="33">
        <v>0</v>
      </c>
      <c r="AQ256" s="33">
        <v>0</v>
      </c>
      <c r="AR256" s="33">
        <v>0</v>
      </c>
      <c r="AS256" s="33">
        <v>0</v>
      </c>
      <c r="AT256" s="33">
        <v>0</v>
      </c>
      <c r="AU256" s="33">
        <v>0</v>
      </c>
      <c r="AV256" s="33">
        <v>0</v>
      </c>
      <c r="AW256" s="33">
        <v>0</v>
      </c>
      <c r="AX256" s="33">
        <v>0</v>
      </c>
      <c r="AY256" s="33">
        <v>0</v>
      </c>
      <c r="AZ256" s="33">
        <v>0</v>
      </c>
      <c r="BA256" s="33">
        <v>0</v>
      </c>
      <c r="BB256" s="155">
        <v>651</v>
      </c>
      <c r="BC256" s="33">
        <v>1844</v>
      </c>
      <c r="BD256" s="33">
        <v>20204</v>
      </c>
      <c r="BE256" s="33">
        <v>44893</v>
      </c>
      <c r="BF256" s="33">
        <v>9761</v>
      </c>
      <c r="BG256" s="33">
        <v>7964</v>
      </c>
      <c r="BH256" s="33">
        <v>42904</v>
      </c>
      <c r="BI256" s="33">
        <v>14694</v>
      </c>
      <c r="BJ256" s="33">
        <v>34754</v>
      </c>
      <c r="BK256" s="33">
        <v>34833</v>
      </c>
      <c r="BL256" s="33">
        <v>34933</v>
      </c>
      <c r="BM256" s="156">
        <v>38555</v>
      </c>
      <c r="BN256" s="437">
        <f>SUM(BB256:BM256)</f>
        <v>285990</v>
      </c>
      <c r="BO256" s="33">
        <v>60139</v>
      </c>
      <c r="BP256" s="33">
        <v>55757</v>
      </c>
      <c r="BQ256" s="33">
        <v>62410</v>
      </c>
      <c r="BR256" s="33">
        <v>82014</v>
      </c>
      <c r="BS256" s="33">
        <v>95928</v>
      </c>
      <c r="BT256" s="33">
        <v>108353</v>
      </c>
      <c r="BU256" s="33">
        <v>100197</v>
      </c>
      <c r="BV256" s="33">
        <v>73145</v>
      </c>
      <c r="BW256" s="33">
        <v>102905</v>
      </c>
      <c r="BX256" s="33">
        <v>135753</v>
      </c>
      <c r="BY256" s="33">
        <v>171908</v>
      </c>
      <c r="BZ256" s="33">
        <v>198947</v>
      </c>
      <c r="CA256" s="447">
        <f>SUM(BO256:BZ256)</f>
        <v>1247456</v>
      </c>
      <c r="CB256" s="155">
        <v>258997</v>
      </c>
      <c r="CC256" s="33">
        <v>209406</v>
      </c>
      <c r="CD256" s="33">
        <v>683304</v>
      </c>
      <c r="CE256" s="33">
        <v>1767071</v>
      </c>
      <c r="CF256" s="33">
        <v>1658794</v>
      </c>
      <c r="CG256" s="33">
        <v>1603651</v>
      </c>
      <c r="CH256" s="33">
        <v>1866080</v>
      </c>
      <c r="CI256" s="33">
        <v>2177071</v>
      </c>
      <c r="CJ256" s="33">
        <v>2138012</v>
      </c>
      <c r="CK256" s="33">
        <v>2681252</v>
      </c>
      <c r="CL256" s="33">
        <v>3686280</v>
      </c>
      <c r="CM256" s="156">
        <v>4107212</v>
      </c>
      <c r="CN256" s="397">
        <f t="shared" si="285"/>
        <v>22837130</v>
      </c>
      <c r="CO256" s="33">
        <v>3729021</v>
      </c>
      <c r="CP256" s="33">
        <v>3770508</v>
      </c>
      <c r="CQ256" s="33">
        <v>4600373</v>
      </c>
      <c r="CR256" s="33">
        <v>4647870</v>
      </c>
      <c r="CS256" s="33">
        <v>4720178</v>
      </c>
      <c r="CT256" s="33">
        <v>4582776</v>
      </c>
      <c r="CU256" s="33">
        <v>4801761</v>
      </c>
      <c r="CV256" s="33">
        <v>5290392</v>
      </c>
      <c r="CW256" s="33">
        <v>5180596</v>
      </c>
      <c r="CX256" s="33">
        <v>5518740</v>
      </c>
      <c r="CY256" s="33">
        <v>5383957</v>
      </c>
      <c r="CZ256" s="33">
        <v>5391627</v>
      </c>
      <c r="DA256" s="447">
        <f t="shared" si="283"/>
        <v>57617799</v>
      </c>
      <c r="DB256" s="155">
        <v>5136727</v>
      </c>
      <c r="DC256" s="33">
        <v>4982731</v>
      </c>
      <c r="DD256" s="33">
        <v>5691391</v>
      </c>
      <c r="DE256" s="593">
        <f>SUM($CB256:$CD256)</f>
        <v>1151707</v>
      </c>
      <c r="DF256" s="566">
        <f>SUM($CO256:$CQ256)</f>
        <v>12099902</v>
      </c>
      <c r="DG256" s="527">
        <f>SUM($DB256:$DD256)</f>
        <v>15810849</v>
      </c>
      <c r="DH256" s="366">
        <f t="shared" si="289"/>
        <v>30.669231866506031</v>
      </c>
      <c r="DI256" s="267"/>
      <c r="DJ256" s="266"/>
      <c r="DK256" s="268"/>
    </row>
    <row r="257" spans="1:135" ht="20.100000000000001" customHeight="1" x14ac:dyDescent="0.25">
      <c r="A257" s="536"/>
      <c r="B257" s="531" t="s">
        <v>198</v>
      </c>
      <c r="C257" s="545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11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11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  <c r="CS257" s="31"/>
      <c r="CT257" s="31"/>
      <c r="CU257" s="31"/>
      <c r="CV257" s="31"/>
      <c r="CW257" s="31"/>
      <c r="CX257" s="31"/>
      <c r="CY257" s="31"/>
      <c r="CZ257" s="31"/>
      <c r="DA257" s="31"/>
      <c r="DB257" s="31"/>
      <c r="DC257" s="31"/>
      <c r="DD257" s="26"/>
      <c r="DE257" s="597"/>
      <c r="DF257" s="485"/>
      <c r="DG257" s="497"/>
      <c r="DH257" s="532"/>
      <c r="DI257" s="267"/>
      <c r="DJ257" s="266"/>
      <c r="DK257" s="268"/>
    </row>
    <row r="258" spans="1:135" ht="20.100000000000001" customHeight="1" thickBot="1" x14ac:dyDescent="0.3">
      <c r="A258" s="536"/>
      <c r="B258" s="302" t="s">
        <v>196</v>
      </c>
      <c r="C258" s="302"/>
      <c r="D258" s="302"/>
      <c r="E258" s="302"/>
      <c r="F258" s="302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/>
      <c r="AT258" s="73"/>
      <c r="AU258" s="73"/>
      <c r="AV258" s="73"/>
      <c r="AW258" s="73"/>
      <c r="AX258" s="73"/>
      <c r="AY258" s="73"/>
      <c r="AZ258" s="73"/>
      <c r="BA258" s="73"/>
      <c r="BB258" s="73"/>
      <c r="BC258" s="73"/>
      <c r="BD258" s="73"/>
      <c r="BE258" s="73"/>
      <c r="BF258" s="73"/>
      <c r="BG258" s="73"/>
      <c r="BH258" s="73"/>
      <c r="BI258" s="73"/>
      <c r="BJ258" s="73"/>
      <c r="BK258" s="73"/>
      <c r="BL258" s="73"/>
      <c r="BM258" s="73"/>
      <c r="BN258" s="73"/>
      <c r="BO258" s="394"/>
      <c r="BP258" s="73"/>
      <c r="BQ258" s="394"/>
      <c r="BR258" s="73"/>
      <c r="BS258" s="73"/>
      <c r="BT258" s="73"/>
      <c r="BU258" s="73"/>
      <c r="BV258" s="73"/>
      <c r="BW258" s="73"/>
      <c r="BX258" s="73"/>
      <c r="BY258" s="73"/>
      <c r="BZ258" s="73"/>
      <c r="CA258" s="73"/>
      <c r="CB258" s="394"/>
      <c r="CC258" s="73"/>
      <c r="CD258" s="73"/>
      <c r="CE258" s="73"/>
      <c r="CF258" s="73"/>
      <c r="CG258" s="73"/>
      <c r="CH258" s="73"/>
      <c r="CI258" s="73"/>
      <c r="CJ258" s="394"/>
      <c r="CK258" s="73"/>
      <c r="CL258" s="394"/>
      <c r="CM258" s="73"/>
      <c r="CN258" s="73"/>
      <c r="CO258" s="73"/>
      <c r="CP258" s="73"/>
      <c r="CQ258" s="73"/>
      <c r="CR258" s="73"/>
      <c r="CS258" s="73"/>
      <c r="CT258" s="73"/>
      <c r="CU258" s="73"/>
      <c r="CV258" s="73"/>
      <c r="CW258" s="73"/>
      <c r="CX258" s="73"/>
      <c r="CY258" s="73"/>
      <c r="CZ258" s="73"/>
      <c r="DA258" s="73"/>
      <c r="DB258" s="73"/>
      <c r="DC258" s="73"/>
      <c r="DD258" s="73"/>
      <c r="DE258" s="597"/>
      <c r="DF258" s="485"/>
      <c r="DG258" s="500"/>
      <c r="DH258" s="73"/>
      <c r="DI258" s="267"/>
      <c r="DJ258" s="266"/>
      <c r="DK258" s="268"/>
    </row>
    <row r="259" spans="1:135" ht="20.100000000000001" customHeight="1" thickBot="1" x14ac:dyDescent="0.35">
      <c r="A259" s="536"/>
      <c r="B259" s="325"/>
      <c r="C259" s="319" t="s">
        <v>111</v>
      </c>
      <c r="D259" s="320">
        <f>+D261+D263</f>
        <v>0</v>
      </c>
      <c r="E259" s="321">
        <f t="shared" ref="E259:BP259" si="290">+E261+E263</f>
        <v>0</v>
      </c>
      <c r="F259" s="321">
        <f t="shared" si="290"/>
        <v>0</v>
      </c>
      <c r="G259" s="321">
        <f t="shared" si="290"/>
        <v>0</v>
      </c>
      <c r="H259" s="321">
        <f t="shared" si="290"/>
        <v>0</v>
      </c>
      <c r="I259" s="321">
        <f t="shared" si="290"/>
        <v>0</v>
      </c>
      <c r="J259" s="321">
        <f t="shared" si="290"/>
        <v>0</v>
      </c>
      <c r="K259" s="321">
        <f t="shared" si="290"/>
        <v>0</v>
      </c>
      <c r="L259" s="321">
        <f t="shared" si="290"/>
        <v>0</v>
      </c>
      <c r="M259" s="321">
        <f t="shared" si="290"/>
        <v>0</v>
      </c>
      <c r="N259" s="321">
        <f t="shared" si="290"/>
        <v>0</v>
      </c>
      <c r="O259" s="322">
        <f t="shared" si="290"/>
        <v>0</v>
      </c>
      <c r="P259" s="320">
        <f t="shared" si="290"/>
        <v>0</v>
      </c>
      <c r="Q259" s="320">
        <f t="shared" si="290"/>
        <v>0</v>
      </c>
      <c r="R259" s="321">
        <f t="shared" si="290"/>
        <v>0</v>
      </c>
      <c r="S259" s="321">
        <f t="shared" si="290"/>
        <v>0</v>
      </c>
      <c r="T259" s="321">
        <f t="shared" si="290"/>
        <v>0</v>
      </c>
      <c r="U259" s="321">
        <f t="shared" si="290"/>
        <v>0</v>
      </c>
      <c r="V259" s="321">
        <f t="shared" si="290"/>
        <v>0</v>
      </c>
      <c r="W259" s="321">
        <f t="shared" si="290"/>
        <v>0</v>
      </c>
      <c r="X259" s="321">
        <f t="shared" si="290"/>
        <v>0</v>
      </c>
      <c r="Y259" s="321">
        <f t="shared" si="290"/>
        <v>0</v>
      </c>
      <c r="Z259" s="321">
        <f t="shared" si="290"/>
        <v>0</v>
      </c>
      <c r="AA259" s="321">
        <f t="shared" si="290"/>
        <v>0</v>
      </c>
      <c r="AB259" s="322">
        <f t="shared" si="290"/>
        <v>0</v>
      </c>
      <c r="AC259" s="320">
        <f t="shared" si="290"/>
        <v>0</v>
      </c>
      <c r="AD259" s="320">
        <f t="shared" si="290"/>
        <v>0.87403881119999993</v>
      </c>
      <c r="AE259" s="321">
        <f t="shared" si="290"/>
        <v>1.0776449568000002</v>
      </c>
      <c r="AF259" s="321">
        <f t="shared" si="290"/>
        <v>0.95944468000000016</v>
      </c>
      <c r="AG259" s="321">
        <f t="shared" si="290"/>
        <v>0.6287037404000001</v>
      </c>
      <c r="AH259" s="321">
        <f t="shared" si="290"/>
        <v>1.2088867267999999</v>
      </c>
      <c r="AI259" s="321">
        <f t="shared" si="290"/>
        <v>0.84961326680000004</v>
      </c>
      <c r="AJ259" s="321">
        <f t="shared" si="290"/>
        <v>0.8230551291999999</v>
      </c>
      <c r="AK259" s="321">
        <f t="shared" si="290"/>
        <v>1.3508098933999999</v>
      </c>
      <c r="AL259" s="321">
        <f t="shared" si="290"/>
        <v>1.3823038358000002</v>
      </c>
      <c r="AM259" s="321">
        <f t="shared" si="290"/>
        <v>1.4964423914</v>
      </c>
      <c r="AN259" s="321">
        <f t="shared" si="290"/>
        <v>1.0667226507999998</v>
      </c>
      <c r="AO259" s="322">
        <f t="shared" si="290"/>
        <v>1.2827902137999998</v>
      </c>
      <c r="AP259" s="320">
        <f t="shared" si="290"/>
        <v>0.69741129639999999</v>
      </c>
      <c r="AQ259" s="321">
        <f t="shared" si="290"/>
        <v>1.1283298803999999</v>
      </c>
      <c r="AR259" s="321">
        <f t="shared" si="290"/>
        <v>1.3297095189999999</v>
      </c>
      <c r="AS259" s="321">
        <f t="shared" si="290"/>
        <v>1.0871835882000001</v>
      </c>
      <c r="AT259" s="321">
        <f t="shared" si="290"/>
        <v>1.6594828624</v>
      </c>
      <c r="AU259" s="321">
        <f t="shared" si="290"/>
        <v>1.4676268204</v>
      </c>
      <c r="AV259" s="321">
        <f t="shared" si="290"/>
        <v>1.3540096805999999</v>
      </c>
      <c r="AW259" s="321">
        <f t="shared" si="290"/>
        <v>1.3788728433999999</v>
      </c>
      <c r="AX259" s="321">
        <f t="shared" si="290"/>
        <v>1.2029844861999999</v>
      </c>
      <c r="AY259" s="321">
        <f t="shared" si="290"/>
        <v>1.1557648117999999</v>
      </c>
      <c r="AZ259" s="321">
        <f t="shared" si="290"/>
        <v>1.3942072995999999</v>
      </c>
      <c r="BA259" s="322">
        <f t="shared" si="290"/>
        <v>1.4049737456</v>
      </c>
      <c r="BB259" s="320">
        <f t="shared" si="290"/>
        <v>0.91234810880000006</v>
      </c>
      <c r="BC259" s="321">
        <f t="shared" si="290"/>
        <v>1.1125488476000001</v>
      </c>
      <c r="BD259" s="321">
        <f t="shared" si="290"/>
        <v>1.1985386882</v>
      </c>
      <c r="BE259" s="321">
        <f t="shared" si="290"/>
        <v>1.1754492495999997</v>
      </c>
      <c r="BF259" s="321">
        <f t="shared" si="290"/>
        <v>1.0131006786000001</v>
      </c>
      <c r="BG259" s="321">
        <f t="shared" si="290"/>
        <v>1.0261305654000001</v>
      </c>
      <c r="BH259" s="321">
        <f t="shared" si="290"/>
        <v>1.3152332902000001</v>
      </c>
      <c r="BI259" s="321">
        <f t="shared" si="290"/>
        <v>1.0149636756</v>
      </c>
      <c r="BJ259" s="321">
        <f t="shared" si="290"/>
        <v>1.339915634</v>
      </c>
      <c r="BK259" s="321">
        <f t="shared" si="290"/>
        <v>1.035755658</v>
      </c>
      <c r="BL259" s="321">
        <f t="shared" si="290"/>
        <v>1.0765648891999999</v>
      </c>
      <c r="BM259" s="322">
        <f t="shared" si="290"/>
        <v>1.0352121014</v>
      </c>
      <c r="BN259" s="320">
        <f t="shared" si="290"/>
        <v>13.255761386600001</v>
      </c>
      <c r="BO259" s="320">
        <f t="shared" si="290"/>
        <v>0.93207215759999984</v>
      </c>
      <c r="BP259" s="321">
        <f t="shared" si="290"/>
        <v>1.0276268958000001</v>
      </c>
      <c r="BQ259" s="321">
        <f t="shared" ref="BQ259:CL259" si="291">+BQ261+BQ263</f>
        <v>1.021065833</v>
      </c>
      <c r="BR259" s="321">
        <f t="shared" si="291"/>
        <v>1.0832159299999999</v>
      </c>
      <c r="BS259" s="321">
        <f t="shared" si="291"/>
        <v>1.0044019799999999</v>
      </c>
      <c r="BT259" s="321">
        <f t="shared" si="291"/>
        <v>1.0454988279999999</v>
      </c>
      <c r="BU259" s="321">
        <f t="shared" si="291"/>
        <v>1.04959114</v>
      </c>
      <c r="BV259" s="321">
        <f t="shared" si="291"/>
        <v>0.97754619899999984</v>
      </c>
      <c r="BW259" s="321">
        <f t="shared" si="291"/>
        <v>1.0455416</v>
      </c>
      <c r="BX259" s="321">
        <f t="shared" si="291"/>
        <v>1.0753972979999999</v>
      </c>
      <c r="BY259" s="321">
        <f t="shared" si="291"/>
        <v>0.83387288479999988</v>
      </c>
      <c r="BZ259" s="321">
        <f t="shared" si="291"/>
        <v>0.79664259999999998</v>
      </c>
      <c r="CA259" s="432">
        <f>SUM(BO259:BZ259)</f>
        <v>11.892473346200001</v>
      </c>
      <c r="CB259" s="320">
        <f t="shared" si="291"/>
        <v>0.75260452560000002</v>
      </c>
      <c r="CC259" s="321">
        <f t="shared" si="291"/>
        <v>0.71112752999999995</v>
      </c>
      <c r="CD259" s="321">
        <f t="shared" si="291"/>
        <v>0.90143702000000014</v>
      </c>
      <c r="CE259" s="321">
        <f t="shared" si="291"/>
        <v>0.7447913599999999</v>
      </c>
      <c r="CF259" s="321">
        <f t="shared" si="291"/>
        <v>0.72425132999999997</v>
      </c>
      <c r="CG259" s="321">
        <f t="shared" si="291"/>
        <v>0.90558932680000004</v>
      </c>
      <c r="CH259" s="321">
        <f t="shared" si="291"/>
        <v>0.95631778999999995</v>
      </c>
      <c r="CI259" s="321">
        <f t="shared" si="291"/>
        <v>0.70330887419999988</v>
      </c>
      <c r="CJ259" s="321">
        <f t="shared" si="291"/>
        <v>0.77699208480000004</v>
      </c>
      <c r="CK259" s="321">
        <f t="shared" si="291"/>
        <v>0.95044687999999988</v>
      </c>
      <c r="CL259" s="321">
        <f t="shared" si="291"/>
        <v>0.67757381359999991</v>
      </c>
      <c r="CM259" s="322">
        <f t="shared" ref="CM259:DD259" si="292">+CM261+CM263</f>
        <v>0.62711019999999984</v>
      </c>
      <c r="CN259" s="444">
        <f>SUM(CB259:CM259)</f>
        <v>9.4315507350000001</v>
      </c>
      <c r="CO259" s="321">
        <f t="shared" si="292"/>
        <v>0.36704177000000004</v>
      </c>
      <c r="CP259" s="321">
        <f t="shared" si="292"/>
        <v>0.48289807000000001</v>
      </c>
      <c r="CQ259" s="321">
        <f t="shared" si="292"/>
        <v>0.63317511000000004</v>
      </c>
      <c r="CR259" s="321">
        <f t="shared" si="292"/>
        <v>0.75009468999999995</v>
      </c>
      <c r="CS259" s="321">
        <f t="shared" si="292"/>
        <v>0.68244128000000004</v>
      </c>
      <c r="CT259" s="321">
        <f t="shared" si="292"/>
        <v>0.69781477000000003</v>
      </c>
      <c r="CU259" s="321">
        <f t="shared" si="292"/>
        <v>0.61809274999999997</v>
      </c>
      <c r="CV259" s="321">
        <f t="shared" si="292"/>
        <v>0.61446772999999999</v>
      </c>
      <c r="CW259" s="321">
        <f t="shared" si="292"/>
        <v>0.68033306999999998</v>
      </c>
      <c r="CX259" s="321">
        <f t="shared" si="292"/>
        <v>0.81207299000000011</v>
      </c>
      <c r="CY259" s="321">
        <f t="shared" si="292"/>
        <v>0.45743369100000003</v>
      </c>
      <c r="CZ259" s="321">
        <f t="shared" si="292"/>
        <v>0.54754138000000008</v>
      </c>
      <c r="DA259" s="432">
        <f>SUM(CO259:CZ259)</f>
        <v>7.3434073010000001</v>
      </c>
      <c r="DB259" s="320">
        <f t="shared" si="292"/>
        <v>0.49108364999999998</v>
      </c>
      <c r="DC259" s="321">
        <f t="shared" si="292"/>
        <v>0.36135612</v>
      </c>
      <c r="DD259" s="321">
        <f t="shared" si="292"/>
        <v>0.40434450999999999</v>
      </c>
      <c r="DE259" s="320">
        <f>SUM($CB259:$CD259)</f>
        <v>2.3651690755999999</v>
      </c>
      <c r="DF259" s="388">
        <f>SUM($CO259:$CQ259)</f>
        <v>1.48311495</v>
      </c>
      <c r="DG259" s="389">
        <f>SUM($DB259:$DD259)</f>
        <v>1.25678428</v>
      </c>
      <c r="DH259" s="543">
        <f t="shared" ref="DH259" si="293">((DG259/DF259)-1)*100</f>
        <v>-15.260494137693104</v>
      </c>
      <c r="DI259" s="267"/>
      <c r="DJ259" s="266"/>
      <c r="DK259" s="268"/>
    </row>
    <row r="260" spans="1:135" ht="20.100000000000001" customHeight="1" x14ac:dyDescent="0.25">
      <c r="A260" s="536"/>
      <c r="B260" s="48" t="s">
        <v>162</v>
      </c>
      <c r="C260" s="70"/>
      <c r="D260" s="71"/>
      <c r="E260" s="72"/>
      <c r="F260" s="72"/>
      <c r="G260" s="73"/>
      <c r="H260" s="73"/>
      <c r="I260" s="73"/>
      <c r="J260" s="73"/>
      <c r="K260" s="73"/>
      <c r="L260" s="73"/>
      <c r="M260" s="73"/>
      <c r="N260" s="73"/>
      <c r="O260" s="317"/>
      <c r="P260" s="104"/>
      <c r="Q260" s="139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317"/>
      <c r="AC260" s="73"/>
      <c r="AD260" s="139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317"/>
      <c r="AP260" s="73"/>
      <c r="AQ260" s="73"/>
      <c r="AR260" s="73"/>
      <c r="AS260" s="73"/>
      <c r="AT260" s="73"/>
      <c r="AU260" s="73"/>
      <c r="AV260" s="73"/>
      <c r="AW260" s="73"/>
      <c r="AX260" s="73"/>
      <c r="AY260" s="73"/>
      <c r="AZ260" s="73"/>
      <c r="BA260" s="73"/>
      <c r="BB260" s="139"/>
      <c r="BC260" s="73"/>
      <c r="BD260" s="73"/>
      <c r="BE260" s="73"/>
      <c r="BF260" s="73"/>
      <c r="BG260" s="73"/>
      <c r="BH260" s="73"/>
      <c r="BI260" s="73"/>
      <c r="BJ260" s="73"/>
      <c r="BK260" s="73"/>
      <c r="BL260" s="73"/>
      <c r="BM260" s="317"/>
      <c r="BN260" s="74"/>
      <c r="BO260" s="73"/>
      <c r="BP260" s="73"/>
      <c r="BQ260" s="73"/>
      <c r="BR260" s="73"/>
      <c r="BS260" s="73"/>
      <c r="BT260" s="73"/>
      <c r="BU260" s="73"/>
      <c r="BV260" s="73"/>
      <c r="BW260" s="73"/>
      <c r="BX260" s="73"/>
      <c r="BY260" s="73"/>
      <c r="BZ260" s="73"/>
      <c r="CA260" s="74"/>
      <c r="CB260" s="139"/>
      <c r="CC260" s="73"/>
      <c r="CD260" s="73"/>
      <c r="CE260" s="73"/>
      <c r="CF260" s="73"/>
      <c r="CG260" s="73"/>
      <c r="CH260" s="73"/>
      <c r="CI260" s="73"/>
      <c r="CJ260" s="73"/>
      <c r="CK260" s="73"/>
      <c r="CL260" s="73"/>
      <c r="CM260" s="317"/>
      <c r="CN260" s="74"/>
      <c r="CO260" s="73"/>
      <c r="CP260" s="73"/>
      <c r="CQ260" s="73"/>
      <c r="CR260" s="73"/>
      <c r="CS260" s="73"/>
      <c r="CT260" s="73"/>
      <c r="CU260" s="73"/>
      <c r="CV260" s="73"/>
      <c r="CW260" s="73"/>
      <c r="CX260" s="73"/>
      <c r="CY260" s="73"/>
      <c r="CZ260" s="73"/>
      <c r="DA260" s="74"/>
      <c r="DB260" s="139"/>
      <c r="DC260" s="73"/>
      <c r="DD260" s="73"/>
      <c r="DE260" s="596"/>
      <c r="DF260" s="497"/>
      <c r="DG260" s="499"/>
      <c r="DH260" s="74"/>
      <c r="DI260" s="267"/>
      <c r="DJ260" s="266"/>
      <c r="DK260" s="268"/>
    </row>
    <row r="261" spans="1:135" ht="20.100000000000001" customHeight="1" thickBot="1" x14ac:dyDescent="0.3">
      <c r="A261" s="536"/>
      <c r="B261" s="643" t="s">
        <v>49</v>
      </c>
      <c r="C261" s="644"/>
      <c r="D261" s="46">
        <v>0</v>
      </c>
      <c r="E261" s="32">
        <v>0</v>
      </c>
      <c r="F261" s="32">
        <v>0</v>
      </c>
      <c r="G261" s="32">
        <v>0</v>
      </c>
      <c r="H261" s="32">
        <v>0</v>
      </c>
      <c r="I261" s="32">
        <v>0</v>
      </c>
      <c r="J261" s="32">
        <v>0</v>
      </c>
      <c r="K261" s="32">
        <v>0</v>
      </c>
      <c r="L261" s="32">
        <v>0</v>
      </c>
      <c r="M261" s="32">
        <v>0</v>
      </c>
      <c r="N261" s="32">
        <v>0</v>
      </c>
      <c r="O261" s="47">
        <v>0</v>
      </c>
      <c r="P261" s="24">
        <f>SUM(D261:O261)</f>
        <v>0</v>
      </c>
      <c r="Q261" s="46">
        <v>0</v>
      </c>
      <c r="R261" s="32">
        <v>0</v>
      </c>
      <c r="S261" s="32">
        <v>0</v>
      </c>
      <c r="T261" s="32">
        <v>0</v>
      </c>
      <c r="U261" s="32">
        <v>0</v>
      </c>
      <c r="V261" s="32">
        <v>0</v>
      </c>
      <c r="W261" s="32">
        <v>0</v>
      </c>
      <c r="X261" s="32">
        <v>0</v>
      </c>
      <c r="Y261" s="32">
        <v>0</v>
      </c>
      <c r="Z261" s="32">
        <v>0</v>
      </c>
      <c r="AA261" s="32">
        <v>0</v>
      </c>
      <c r="AB261" s="47">
        <v>0</v>
      </c>
      <c r="AC261" s="24">
        <f>SUM(Q261:AB261)</f>
        <v>0</v>
      </c>
      <c r="AD261" s="46">
        <v>0.64459560999999999</v>
      </c>
      <c r="AE261" s="32">
        <v>0.84254114000000013</v>
      </c>
      <c r="AF261" s="32">
        <v>0.78318211000000015</v>
      </c>
      <c r="AG261" s="32">
        <v>0.49393975000000007</v>
      </c>
      <c r="AH261" s="32">
        <v>0.89569405999999996</v>
      </c>
      <c r="AI261" s="32">
        <v>0.70143451000000001</v>
      </c>
      <c r="AJ261" s="32">
        <v>0.66885687999999988</v>
      </c>
      <c r="AK261" s="32">
        <v>1.14853085</v>
      </c>
      <c r="AL261" s="32">
        <v>1.2233265600000001</v>
      </c>
      <c r="AM261" s="32">
        <v>1.2551831200000001</v>
      </c>
      <c r="AN261" s="32">
        <v>0.93701870999999992</v>
      </c>
      <c r="AO261" s="47">
        <v>1.0979589699999999</v>
      </c>
      <c r="AP261" s="32">
        <v>0.58907310000000002</v>
      </c>
      <c r="AQ261" s="32">
        <v>0.97265836999999999</v>
      </c>
      <c r="AR261" s="32">
        <v>1.1167740899999998</v>
      </c>
      <c r="AS261" s="32">
        <v>0.9920500000000001</v>
      </c>
      <c r="AT261" s="32">
        <v>1.2801602599999999</v>
      </c>
      <c r="AU261" s="32">
        <v>1.14397449</v>
      </c>
      <c r="AV261" s="32">
        <v>1.2589835199999999</v>
      </c>
      <c r="AW261" s="32">
        <v>1.2440107999999999</v>
      </c>
      <c r="AX261" s="32">
        <v>1.0666682599999999</v>
      </c>
      <c r="AY261" s="32">
        <v>1.01486638</v>
      </c>
      <c r="AZ261" s="32">
        <v>1.2204032999999999</v>
      </c>
      <c r="BA261" s="32">
        <v>1.2678117499999999</v>
      </c>
      <c r="BB261" s="46">
        <v>0.77586443000000005</v>
      </c>
      <c r="BC261" s="32">
        <v>0.96921834000000007</v>
      </c>
      <c r="BD261" s="32">
        <v>1.13989001</v>
      </c>
      <c r="BE261" s="32">
        <v>1.1388555399999998</v>
      </c>
      <c r="BF261" s="32">
        <v>0.94039833000000006</v>
      </c>
      <c r="BG261" s="32">
        <v>0.95665324000000007</v>
      </c>
      <c r="BH261" s="32">
        <v>1.2190247400000001</v>
      </c>
      <c r="BI261" s="32">
        <v>0.98276311000000005</v>
      </c>
      <c r="BJ261" s="32">
        <v>1.2093842399999999</v>
      </c>
      <c r="BK261" s="32">
        <v>0.98111369999999998</v>
      </c>
      <c r="BL261" s="32">
        <v>1.0225340199999999</v>
      </c>
      <c r="BM261" s="47">
        <v>0.98850586000000007</v>
      </c>
      <c r="BN261" s="437">
        <f>SUM(BB261:BM261)</f>
        <v>12.324205560000001</v>
      </c>
      <c r="BO261" s="32">
        <v>0.89980161999999986</v>
      </c>
      <c r="BP261" s="32">
        <v>0.9554492</v>
      </c>
      <c r="BQ261" s="32">
        <v>0.96716647</v>
      </c>
      <c r="BR261" s="32">
        <v>0.99954451</v>
      </c>
      <c r="BS261" s="32">
        <v>0.88266441999999989</v>
      </c>
      <c r="BT261" s="32">
        <v>0.96109133000000002</v>
      </c>
      <c r="BU261" s="32">
        <v>0.96559729999999999</v>
      </c>
      <c r="BV261" s="32">
        <v>0.93636801999999986</v>
      </c>
      <c r="BW261" s="32">
        <v>1.00247452</v>
      </c>
      <c r="BX261" s="32">
        <v>1.06020377</v>
      </c>
      <c r="BY261" s="32">
        <v>0.79494114999999987</v>
      </c>
      <c r="BZ261" s="32">
        <v>0.76693880000000003</v>
      </c>
      <c r="CA261" s="437">
        <f>SUM(BO261:BZ261)</f>
        <v>11.192241109999999</v>
      </c>
      <c r="CB261" s="46">
        <v>0.68961971</v>
      </c>
      <c r="CC261" s="32">
        <v>0.70203116999999993</v>
      </c>
      <c r="CD261" s="32">
        <v>0.81766270000000008</v>
      </c>
      <c r="CE261" s="32">
        <v>0.72695535999999994</v>
      </c>
      <c r="CF261" s="32">
        <v>0.71876332999999992</v>
      </c>
      <c r="CG261" s="32">
        <v>0.78074843999999999</v>
      </c>
      <c r="CH261" s="32">
        <v>0.83211062999999996</v>
      </c>
      <c r="CI261" s="32">
        <v>0.67012382999999986</v>
      </c>
      <c r="CJ261" s="32">
        <v>0.76651906000000003</v>
      </c>
      <c r="CK261" s="32">
        <v>0.83332609999999985</v>
      </c>
      <c r="CL261" s="32">
        <v>0.64712048999999994</v>
      </c>
      <c r="CM261" s="47">
        <v>0.56550739999999988</v>
      </c>
      <c r="CN261" s="397">
        <f t="shared" ref="CN261:CN266" si="294">SUM(CB261:CM261)</f>
        <v>8.7504882199999994</v>
      </c>
      <c r="CO261" s="32">
        <v>0.34577577000000004</v>
      </c>
      <c r="CP261" s="32">
        <f>480154.07/1000000</f>
        <v>0.48015406999999999</v>
      </c>
      <c r="CQ261" s="32">
        <f>612595.11/1000000</f>
        <v>0.61259511</v>
      </c>
      <c r="CR261" s="32">
        <f>741862.69/1000000</f>
        <v>0.74186268999999994</v>
      </c>
      <c r="CS261" s="32">
        <f>677639.28/1000000</f>
        <v>0.67763928000000007</v>
      </c>
      <c r="CT261" s="32">
        <f>695413.77/1000000</f>
        <v>0.69541377000000004</v>
      </c>
      <c r="CU261" s="32">
        <f>615074.35/1000000</f>
        <v>0.61507434999999999</v>
      </c>
      <c r="CV261" s="32">
        <f>612958.53/1000000</f>
        <v>0.61295853</v>
      </c>
      <c r="CW261" s="32">
        <f>673816.07/1000000</f>
        <v>0.67381606999999999</v>
      </c>
      <c r="CX261" s="32">
        <f>766776.41/1000000</f>
        <v>0.76677641000000007</v>
      </c>
      <c r="CY261" s="32">
        <f>447010.95/1000000</f>
        <v>0.44701095000000002</v>
      </c>
      <c r="CZ261" s="32">
        <f>535536.38/1000000</f>
        <v>0.53553638000000003</v>
      </c>
      <c r="DA261" s="437">
        <f>SUM(CO261:CZ261)</f>
        <v>7.2046133800000014</v>
      </c>
      <c r="DB261" s="46">
        <f>486761.85/1000000</f>
        <v>0.48676185</v>
      </c>
      <c r="DC261" s="32">
        <f>357240.12/1000000</f>
        <v>0.35724011999999999</v>
      </c>
      <c r="DD261" s="32">
        <f>399816.91/1000000</f>
        <v>0.39981690999999997</v>
      </c>
      <c r="DE261" s="594">
        <f>SUM($CB261:$CD261)</f>
        <v>2.2093135799999999</v>
      </c>
      <c r="DF261" s="500">
        <f>SUM($CO261:$CQ261)</f>
        <v>1.4385249500000001</v>
      </c>
      <c r="DG261" s="503">
        <f>SUM($DB261:$DD261)</f>
        <v>1.2438188800000001</v>
      </c>
      <c r="DH261" s="359">
        <f t="shared" ref="DH261:DH266" si="295">((DG261/DF261)-1)*100</f>
        <v>-13.535119429106878</v>
      </c>
      <c r="DI261" s="267"/>
      <c r="DJ261" s="266"/>
      <c r="DK261" s="268"/>
    </row>
    <row r="262" spans="1:135" ht="20.100000000000001" customHeight="1" x14ac:dyDescent="0.25">
      <c r="A262" s="536"/>
      <c r="B262" s="28" t="s">
        <v>59</v>
      </c>
      <c r="C262" s="19"/>
      <c r="D262" s="52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76"/>
      <c r="P262" s="80"/>
      <c r="Q262" s="52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76"/>
      <c r="AC262" s="80"/>
      <c r="AD262" s="52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7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52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76"/>
      <c r="BN262" s="443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443"/>
      <c r="CB262" s="52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76"/>
      <c r="CN262" s="443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443"/>
      <c r="DB262" s="52"/>
      <c r="DC262" s="26"/>
      <c r="DD262" s="26"/>
      <c r="DE262" s="596"/>
      <c r="DF262" s="497"/>
      <c r="DG262" s="499"/>
      <c r="DH262" s="360"/>
      <c r="DI262" s="267"/>
      <c r="DJ262" s="266"/>
      <c r="DK262" s="268"/>
    </row>
    <row r="263" spans="1:135" ht="20.100000000000001" customHeight="1" thickBot="1" x14ac:dyDescent="0.3">
      <c r="A263" s="536"/>
      <c r="B263" s="643" t="s">
        <v>49</v>
      </c>
      <c r="C263" s="678"/>
      <c r="D263" s="52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76">
        <v>0</v>
      </c>
      <c r="P263" s="24">
        <f>SUM(D263:O263)</f>
        <v>0</v>
      </c>
      <c r="Q263" s="52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  <c r="Z263" s="26">
        <v>0</v>
      </c>
      <c r="AA263" s="26">
        <v>0</v>
      </c>
      <c r="AB263" s="76">
        <v>0</v>
      </c>
      <c r="AC263" s="24">
        <f>SUM(Q263:AB263)</f>
        <v>0</v>
      </c>
      <c r="AD263" s="52">
        <v>0.22944320119999997</v>
      </c>
      <c r="AE263" s="26">
        <v>0.2351038168</v>
      </c>
      <c r="AF263" s="26">
        <v>0.17626257000000001</v>
      </c>
      <c r="AG263" s="26">
        <v>0.13476399040000001</v>
      </c>
      <c r="AH263" s="26">
        <v>0.31319266680000002</v>
      </c>
      <c r="AI263" s="26">
        <v>0.14817875680000003</v>
      </c>
      <c r="AJ263" s="26">
        <v>0.1541982492</v>
      </c>
      <c r="AK263" s="26">
        <v>0.2022790434</v>
      </c>
      <c r="AL263" s="26">
        <v>0.15897727580000001</v>
      </c>
      <c r="AM263" s="26">
        <v>0.2412592714</v>
      </c>
      <c r="AN263" s="26">
        <v>0.1297039408</v>
      </c>
      <c r="AO263" s="76">
        <v>0.18483124379999999</v>
      </c>
      <c r="AP263" s="26">
        <v>0.1083381964</v>
      </c>
      <c r="AQ263" s="26">
        <v>0.15567151039999999</v>
      </c>
      <c r="AR263" s="26">
        <v>0.21293542900000001</v>
      </c>
      <c r="AS263" s="26">
        <v>9.5133588200000008E-2</v>
      </c>
      <c r="AT263" s="26">
        <v>0.37932260239999999</v>
      </c>
      <c r="AU263" s="26">
        <v>0.32365233040000002</v>
      </c>
      <c r="AV263" s="26">
        <v>9.5026160600000006E-2</v>
      </c>
      <c r="AW263" s="26">
        <v>0.13486204340000002</v>
      </c>
      <c r="AX263" s="26">
        <v>0.13631622620000003</v>
      </c>
      <c r="AY263" s="26">
        <v>0.1408984318</v>
      </c>
      <c r="AZ263" s="26">
        <v>0.17380399959999998</v>
      </c>
      <c r="BA263" s="26">
        <v>0.13716199560000003</v>
      </c>
      <c r="BB263" s="52">
        <v>0.13648367880000001</v>
      </c>
      <c r="BC263" s="26">
        <v>0.14333050760000002</v>
      </c>
      <c r="BD263" s="26">
        <v>5.8648678199999991E-2</v>
      </c>
      <c r="BE263" s="26">
        <v>3.659370960000001E-2</v>
      </c>
      <c r="BF263" s="26">
        <v>7.2702348600000008E-2</v>
      </c>
      <c r="BG263" s="26">
        <v>6.9477325399999998E-2</v>
      </c>
      <c r="BH263" s="26">
        <v>9.6208550199999993E-2</v>
      </c>
      <c r="BI263" s="26">
        <v>3.2200565600000002E-2</v>
      </c>
      <c r="BJ263" s="26">
        <v>0.13053139400000002</v>
      </c>
      <c r="BK263" s="26">
        <v>5.4641958000000004E-2</v>
      </c>
      <c r="BL263" s="26">
        <v>5.4030869199999998E-2</v>
      </c>
      <c r="BM263" s="76">
        <v>4.6706241400000001E-2</v>
      </c>
      <c r="BN263" s="437">
        <f>SUM(BB263:BM263)</f>
        <v>0.93155582660000003</v>
      </c>
      <c r="BO263" s="26">
        <v>3.2270537600000003E-2</v>
      </c>
      <c r="BP263" s="26">
        <v>7.2177695799999997E-2</v>
      </c>
      <c r="BQ263" s="26">
        <v>5.3899363000000006E-2</v>
      </c>
      <c r="BR263" s="26">
        <v>8.3671419999999996E-2</v>
      </c>
      <c r="BS263" s="26">
        <v>0.12173756000000001</v>
      </c>
      <c r="BT263" s="26">
        <v>8.4407497999999997E-2</v>
      </c>
      <c r="BU263" s="26">
        <v>8.3993840000000014E-2</v>
      </c>
      <c r="BV263" s="26">
        <v>4.1178178999999995E-2</v>
      </c>
      <c r="BW263" s="26">
        <v>4.3067080000000001E-2</v>
      </c>
      <c r="BX263" s="26">
        <v>1.5193528000000001E-2</v>
      </c>
      <c r="BY263" s="26">
        <v>3.8931734800000006E-2</v>
      </c>
      <c r="BZ263" s="26">
        <v>2.9703800000000002E-2</v>
      </c>
      <c r="CA263" s="437">
        <f>SUM(BO263:BZ263)</f>
        <v>0.70023223619999997</v>
      </c>
      <c r="CB263" s="52">
        <v>6.2984815600000008E-2</v>
      </c>
      <c r="CC263" s="26">
        <v>9.0963600000000013E-3</v>
      </c>
      <c r="CD263" s="26">
        <v>8.3774320000000013E-2</v>
      </c>
      <c r="CE263" s="26">
        <v>1.7836000000000001E-2</v>
      </c>
      <c r="CF263" s="26">
        <v>5.4879999999999998E-3</v>
      </c>
      <c r="CG263" s="26">
        <v>0.12484088680000001</v>
      </c>
      <c r="CH263" s="26">
        <v>0.12420716</v>
      </c>
      <c r="CI263" s="26">
        <v>3.3185044200000006E-2</v>
      </c>
      <c r="CJ263" s="26">
        <v>1.0473024800000001E-2</v>
      </c>
      <c r="CK263" s="26">
        <v>0.11712077999999999</v>
      </c>
      <c r="CL263" s="26">
        <v>3.0453323600000002E-2</v>
      </c>
      <c r="CM263" s="76">
        <v>6.1602800000000006E-2</v>
      </c>
      <c r="CN263" s="433">
        <f t="shared" si="294"/>
        <v>0.68106251499999992</v>
      </c>
      <c r="CO263" s="26">
        <v>2.1266E-2</v>
      </c>
      <c r="CP263" s="26">
        <f>2744/1000000</f>
        <v>2.7439999999999999E-3</v>
      </c>
      <c r="CQ263" s="26">
        <f>20580/1000000</f>
        <v>2.0580000000000001E-2</v>
      </c>
      <c r="CR263" s="26">
        <f>8232/1000000</f>
        <v>8.2319999999999997E-3</v>
      </c>
      <c r="CS263" s="26">
        <f>4802/1000000</f>
        <v>4.8019999999999998E-3</v>
      </c>
      <c r="CT263" s="26">
        <f>2401/1000000</f>
        <v>2.4009999999999999E-3</v>
      </c>
      <c r="CU263" s="26">
        <f>3018.4/1000000</f>
        <v>3.0184000000000001E-3</v>
      </c>
      <c r="CV263" s="32">
        <f>1509.2/1000000</f>
        <v>1.5092E-3</v>
      </c>
      <c r="CW263" s="32">
        <f>6517/1000000</f>
        <v>6.5170000000000002E-3</v>
      </c>
      <c r="CX263" s="32">
        <f>45296.58/1000000</f>
        <v>4.5296580000000003E-2</v>
      </c>
      <c r="CY263" s="32">
        <f>10422.741/1000000</f>
        <v>1.0422740999999999E-2</v>
      </c>
      <c r="CZ263" s="32">
        <f>12005/1000000</f>
        <v>1.2005E-2</v>
      </c>
      <c r="DA263" s="437">
        <f>SUM(CO263:CZ263)</f>
        <v>0.13879392099999999</v>
      </c>
      <c r="DB263" s="46">
        <f>4321.8/1000000</f>
        <v>4.3217999999999998E-3</v>
      </c>
      <c r="DC263" s="32">
        <f>4116/1000000</f>
        <v>4.1159999999999999E-3</v>
      </c>
      <c r="DD263" s="32">
        <f>4527.6/1000000</f>
        <v>4.5276000000000005E-3</v>
      </c>
      <c r="DE263" s="594">
        <f>SUM($CB263:$CD263)</f>
        <v>0.1558554956</v>
      </c>
      <c r="DF263" s="500">
        <f>SUM($CO263:$CQ263)</f>
        <v>4.4590000000000005E-2</v>
      </c>
      <c r="DG263" s="503">
        <f>SUM($DB263:$DD263)</f>
        <v>1.2965399999999998E-2</v>
      </c>
      <c r="DH263" s="359">
        <f t="shared" si="295"/>
        <v>-70.923076923076934</v>
      </c>
      <c r="DI263" s="267"/>
      <c r="DJ263" s="266"/>
      <c r="DK263" s="268"/>
    </row>
    <row r="264" spans="1:135" ht="20.100000000000001" customHeight="1" thickBot="1" x14ac:dyDescent="0.3">
      <c r="A264" s="536"/>
      <c r="B264" s="326"/>
      <c r="C264" s="323" t="s">
        <v>115</v>
      </c>
      <c r="D264" s="320">
        <f>+D265+D266</f>
        <v>0</v>
      </c>
      <c r="E264" s="321">
        <f t="shared" ref="E264:BP264" si="296">+E265+E266</f>
        <v>0</v>
      </c>
      <c r="F264" s="321">
        <f t="shared" si="296"/>
        <v>0</v>
      </c>
      <c r="G264" s="321">
        <f t="shared" si="296"/>
        <v>0</v>
      </c>
      <c r="H264" s="321">
        <f t="shared" si="296"/>
        <v>0</v>
      </c>
      <c r="I264" s="321">
        <f t="shared" si="296"/>
        <v>0</v>
      </c>
      <c r="J264" s="321">
        <f t="shared" si="296"/>
        <v>0</v>
      </c>
      <c r="K264" s="321">
        <f t="shared" si="296"/>
        <v>0</v>
      </c>
      <c r="L264" s="321">
        <f t="shared" si="296"/>
        <v>0</v>
      </c>
      <c r="M264" s="321">
        <f t="shared" si="296"/>
        <v>0</v>
      </c>
      <c r="N264" s="321">
        <f t="shared" si="296"/>
        <v>0</v>
      </c>
      <c r="O264" s="322">
        <f t="shared" si="296"/>
        <v>0</v>
      </c>
      <c r="P264" s="320">
        <f t="shared" si="296"/>
        <v>0</v>
      </c>
      <c r="Q264" s="320">
        <f t="shared" si="296"/>
        <v>0</v>
      </c>
      <c r="R264" s="321">
        <f t="shared" si="296"/>
        <v>0</v>
      </c>
      <c r="S264" s="321">
        <f t="shared" si="296"/>
        <v>0</v>
      </c>
      <c r="T264" s="321">
        <f t="shared" si="296"/>
        <v>0</v>
      </c>
      <c r="U264" s="321">
        <f t="shared" si="296"/>
        <v>0</v>
      </c>
      <c r="V264" s="321">
        <f t="shared" si="296"/>
        <v>0</v>
      </c>
      <c r="W264" s="321">
        <f t="shared" si="296"/>
        <v>0</v>
      </c>
      <c r="X264" s="321">
        <f t="shared" si="296"/>
        <v>0</v>
      </c>
      <c r="Y264" s="321">
        <f t="shared" si="296"/>
        <v>0</v>
      </c>
      <c r="Z264" s="321">
        <f t="shared" si="296"/>
        <v>0</v>
      </c>
      <c r="AA264" s="321">
        <f t="shared" si="296"/>
        <v>0</v>
      </c>
      <c r="AB264" s="322">
        <f t="shared" si="296"/>
        <v>0</v>
      </c>
      <c r="AC264" s="320">
        <f t="shared" si="296"/>
        <v>0</v>
      </c>
      <c r="AD264" s="320">
        <f t="shared" si="296"/>
        <v>788</v>
      </c>
      <c r="AE264" s="321">
        <f t="shared" si="296"/>
        <v>758</v>
      </c>
      <c r="AF264" s="321">
        <f t="shared" si="296"/>
        <v>806</v>
      </c>
      <c r="AG264" s="321">
        <f t="shared" si="296"/>
        <v>838</v>
      </c>
      <c r="AH264" s="321">
        <f t="shared" si="296"/>
        <v>937</v>
      </c>
      <c r="AI264" s="321">
        <f t="shared" si="296"/>
        <v>837</v>
      </c>
      <c r="AJ264" s="321">
        <f t="shared" si="296"/>
        <v>794</v>
      </c>
      <c r="AK264" s="321">
        <f t="shared" si="296"/>
        <v>872</v>
      </c>
      <c r="AL264" s="321">
        <f t="shared" si="296"/>
        <v>919</v>
      </c>
      <c r="AM264" s="321">
        <f t="shared" si="296"/>
        <v>933</v>
      </c>
      <c r="AN264" s="321">
        <f t="shared" si="296"/>
        <v>834</v>
      </c>
      <c r="AO264" s="322">
        <f t="shared" si="296"/>
        <v>946</v>
      </c>
      <c r="AP264" s="320">
        <f t="shared" si="296"/>
        <v>778</v>
      </c>
      <c r="AQ264" s="321">
        <f t="shared" si="296"/>
        <v>845</v>
      </c>
      <c r="AR264" s="321">
        <f t="shared" si="296"/>
        <v>1081</v>
      </c>
      <c r="AS264" s="321">
        <f t="shared" si="296"/>
        <v>876</v>
      </c>
      <c r="AT264" s="321">
        <f t="shared" si="296"/>
        <v>1163</v>
      </c>
      <c r="AU264" s="321">
        <f t="shared" si="296"/>
        <v>1054</v>
      </c>
      <c r="AV264" s="321">
        <f t="shared" si="296"/>
        <v>1159</v>
      </c>
      <c r="AW264" s="321">
        <f t="shared" si="296"/>
        <v>1115</v>
      </c>
      <c r="AX264" s="321">
        <f t="shared" si="296"/>
        <v>1122</v>
      </c>
      <c r="AY264" s="321">
        <f t="shared" si="296"/>
        <v>1210</v>
      </c>
      <c r="AZ264" s="321">
        <f t="shared" si="296"/>
        <v>1085</v>
      </c>
      <c r="BA264" s="322">
        <f t="shared" si="296"/>
        <v>1067</v>
      </c>
      <c r="BB264" s="320">
        <f t="shared" si="296"/>
        <v>933</v>
      </c>
      <c r="BC264" s="321">
        <f t="shared" si="296"/>
        <v>923</v>
      </c>
      <c r="BD264" s="321">
        <f t="shared" si="296"/>
        <v>1150</v>
      </c>
      <c r="BE264" s="321">
        <f t="shared" si="296"/>
        <v>1224</v>
      </c>
      <c r="BF264" s="321">
        <f t="shared" si="296"/>
        <v>1194</v>
      </c>
      <c r="BG264" s="321">
        <f t="shared" si="296"/>
        <v>1017</v>
      </c>
      <c r="BH264" s="321">
        <f t="shared" si="296"/>
        <v>1029</v>
      </c>
      <c r="BI264" s="321">
        <f t="shared" si="296"/>
        <v>1037</v>
      </c>
      <c r="BJ264" s="321">
        <f t="shared" si="296"/>
        <v>1020</v>
      </c>
      <c r="BK264" s="321">
        <f t="shared" si="296"/>
        <v>1128</v>
      </c>
      <c r="BL264" s="321">
        <f t="shared" si="296"/>
        <v>1016</v>
      </c>
      <c r="BM264" s="322">
        <f t="shared" si="296"/>
        <v>956</v>
      </c>
      <c r="BN264" s="320">
        <f t="shared" si="296"/>
        <v>12627</v>
      </c>
      <c r="BO264" s="320">
        <f t="shared" si="296"/>
        <v>735</v>
      </c>
      <c r="BP264" s="321">
        <f t="shared" si="296"/>
        <v>811</v>
      </c>
      <c r="BQ264" s="321">
        <f t="shared" ref="BQ264:CL264" si="297">+BQ265+BQ266</f>
        <v>728</v>
      </c>
      <c r="BR264" s="321">
        <f t="shared" si="297"/>
        <v>843</v>
      </c>
      <c r="BS264" s="321">
        <f t="shared" si="297"/>
        <v>832</v>
      </c>
      <c r="BT264" s="321">
        <f t="shared" si="297"/>
        <v>754</v>
      </c>
      <c r="BU264" s="321">
        <f t="shared" si="297"/>
        <v>722</v>
      </c>
      <c r="BV264" s="321">
        <f t="shared" si="297"/>
        <v>732</v>
      </c>
      <c r="BW264" s="321">
        <f t="shared" si="297"/>
        <v>771</v>
      </c>
      <c r="BX264" s="321">
        <f t="shared" si="297"/>
        <v>803</v>
      </c>
      <c r="BY264" s="321">
        <f t="shared" si="297"/>
        <v>662</v>
      </c>
      <c r="BZ264" s="321">
        <f t="shared" si="297"/>
        <v>637</v>
      </c>
      <c r="CA264" s="432">
        <f>SUM(BO264:BZ264)</f>
        <v>9030</v>
      </c>
      <c r="CB264" s="320">
        <f t="shared" si="297"/>
        <v>574</v>
      </c>
      <c r="CC264" s="321">
        <f t="shared" si="297"/>
        <v>531</v>
      </c>
      <c r="CD264" s="321">
        <f t="shared" si="297"/>
        <v>716</v>
      </c>
      <c r="CE264" s="321">
        <f t="shared" si="297"/>
        <v>672</v>
      </c>
      <c r="CF264" s="321">
        <f t="shared" si="297"/>
        <v>667</v>
      </c>
      <c r="CG264" s="321">
        <f t="shared" si="297"/>
        <v>606</v>
      </c>
      <c r="CH264" s="321">
        <f t="shared" si="297"/>
        <v>604</v>
      </c>
      <c r="CI264" s="321">
        <f t="shared" si="297"/>
        <v>586</v>
      </c>
      <c r="CJ264" s="321">
        <f t="shared" si="297"/>
        <v>574</v>
      </c>
      <c r="CK264" s="321">
        <f t="shared" si="297"/>
        <v>594</v>
      </c>
      <c r="CL264" s="321">
        <f t="shared" si="297"/>
        <v>473</v>
      </c>
      <c r="CM264" s="322">
        <f t="shared" ref="CM264:DD264" si="298">+CM265+CM266</f>
        <v>496</v>
      </c>
      <c r="CN264" s="444">
        <f>SUM(CB264:CM264)</f>
        <v>7093</v>
      </c>
      <c r="CO264" s="321">
        <f t="shared" si="298"/>
        <v>330</v>
      </c>
      <c r="CP264" s="321">
        <f t="shared" si="298"/>
        <v>384</v>
      </c>
      <c r="CQ264" s="321">
        <f t="shared" si="298"/>
        <v>474</v>
      </c>
      <c r="CR264" s="321">
        <f t="shared" si="298"/>
        <v>507</v>
      </c>
      <c r="CS264" s="321">
        <f t="shared" si="298"/>
        <v>430</v>
      </c>
      <c r="CT264" s="321">
        <f t="shared" si="298"/>
        <v>452</v>
      </c>
      <c r="CU264" s="321">
        <f t="shared" si="298"/>
        <v>460</v>
      </c>
      <c r="CV264" s="321">
        <f t="shared" si="298"/>
        <v>477</v>
      </c>
      <c r="CW264" s="321">
        <f t="shared" si="298"/>
        <v>438</v>
      </c>
      <c r="CX264" s="321">
        <f t="shared" si="298"/>
        <v>465</v>
      </c>
      <c r="CY264" s="321">
        <f t="shared" si="298"/>
        <v>421</v>
      </c>
      <c r="CZ264" s="321">
        <f t="shared" si="298"/>
        <v>423</v>
      </c>
      <c r="DA264" s="432">
        <f t="shared" ref="DA264:DA266" si="299">SUM(CO264:CZ264)</f>
        <v>5261</v>
      </c>
      <c r="DB264" s="320">
        <f t="shared" si="298"/>
        <v>361</v>
      </c>
      <c r="DC264" s="321">
        <f t="shared" si="298"/>
        <v>319</v>
      </c>
      <c r="DD264" s="321">
        <f t="shared" si="298"/>
        <v>373</v>
      </c>
      <c r="DE264" s="320">
        <f>SUM($CB264:$CD264)</f>
        <v>1821</v>
      </c>
      <c r="DF264" s="388">
        <f>SUM($CO264:$CQ264)</f>
        <v>1188</v>
      </c>
      <c r="DG264" s="389">
        <f>SUM($DB264:$DD264)</f>
        <v>1053</v>
      </c>
      <c r="DH264" s="543">
        <f t="shared" si="295"/>
        <v>-11.363636363636365</v>
      </c>
      <c r="DI264" s="267"/>
      <c r="DJ264" s="266"/>
      <c r="DK264" s="268"/>
    </row>
    <row r="265" spans="1:135" ht="20.100000000000001" customHeight="1" thickBot="1" x14ac:dyDescent="0.3">
      <c r="A265" s="536"/>
      <c r="B265" s="676" t="s">
        <v>41</v>
      </c>
      <c r="C265" s="677"/>
      <c r="D265" s="155">
        <v>0</v>
      </c>
      <c r="E265" s="33">
        <v>0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156">
        <v>0</v>
      </c>
      <c r="P265" s="370">
        <f>+SUM(D265:O265)</f>
        <v>0</v>
      </c>
      <c r="Q265" s="155">
        <v>0</v>
      </c>
      <c r="R265" s="33">
        <v>0</v>
      </c>
      <c r="S265" s="33">
        <v>0</v>
      </c>
      <c r="T265" s="33">
        <v>0</v>
      </c>
      <c r="U265" s="33">
        <v>0</v>
      </c>
      <c r="V265" s="33">
        <v>0</v>
      </c>
      <c r="W265" s="33">
        <v>0</v>
      </c>
      <c r="X265" s="33">
        <v>0</v>
      </c>
      <c r="Y265" s="33">
        <v>0</v>
      </c>
      <c r="Z265" s="33">
        <v>0</v>
      </c>
      <c r="AA265" s="33">
        <v>0</v>
      </c>
      <c r="AB265" s="156">
        <v>0</v>
      </c>
      <c r="AC265" s="370">
        <v>0</v>
      </c>
      <c r="AD265" s="155">
        <v>724</v>
      </c>
      <c r="AE265" s="33">
        <v>705</v>
      </c>
      <c r="AF265" s="33">
        <v>746</v>
      </c>
      <c r="AG265" s="33">
        <v>785</v>
      </c>
      <c r="AH265" s="33">
        <v>870</v>
      </c>
      <c r="AI265" s="33">
        <v>788</v>
      </c>
      <c r="AJ265" s="33">
        <v>738</v>
      </c>
      <c r="AK265" s="33">
        <v>819</v>
      </c>
      <c r="AL265" s="33">
        <v>873</v>
      </c>
      <c r="AM265" s="33">
        <v>889</v>
      </c>
      <c r="AN265" s="33">
        <v>785</v>
      </c>
      <c r="AO265" s="156">
        <v>902</v>
      </c>
      <c r="AP265" s="33">
        <v>742</v>
      </c>
      <c r="AQ265" s="33">
        <v>804</v>
      </c>
      <c r="AR265" s="33">
        <v>1032</v>
      </c>
      <c r="AS265" s="33">
        <v>849</v>
      </c>
      <c r="AT265" s="33">
        <v>1118</v>
      </c>
      <c r="AU265" s="33">
        <v>1008</v>
      </c>
      <c r="AV265" s="33">
        <v>1130</v>
      </c>
      <c r="AW265" s="33">
        <v>1078</v>
      </c>
      <c r="AX265" s="33">
        <v>1086</v>
      </c>
      <c r="AY265" s="33">
        <v>1179</v>
      </c>
      <c r="AZ265" s="33">
        <v>1063</v>
      </c>
      <c r="BA265" s="33">
        <v>1038</v>
      </c>
      <c r="BB265" s="155">
        <v>901</v>
      </c>
      <c r="BC265" s="33">
        <v>894</v>
      </c>
      <c r="BD265" s="33">
        <v>1126</v>
      </c>
      <c r="BE265" s="33">
        <v>1201</v>
      </c>
      <c r="BF265" s="33">
        <v>1169</v>
      </c>
      <c r="BG265" s="33">
        <v>1002</v>
      </c>
      <c r="BH265" s="33">
        <v>1006</v>
      </c>
      <c r="BI265" s="33">
        <v>1019</v>
      </c>
      <c r="BJ265" s="33">
        <v>1000</v>
      </c>
      <c r="BK265" s="33">
        <v>1109</v>
      </c>
      <c r="BL265" s="33">
        <v>993</v>
      </c>
      <c r="BM265" s="156">
        <v>942</v>
      </c>
      <c r="BN265" s="33">
        <f>SUM(BB265:BM265)</f>
        <v>12362</v>
      </c>
      <c r="BO265" s="155">
        <v>724</v>
      </c>
      <c r="BP265" s="33">
        <v>790</v>
      </c>
      <c r="BQ265" s="33">
        <v>713</v>
      </c>
      <c r="BR265" s="33">
        <v>830</v>
      </c>
      <c r="BS265" s="33">
        <v>813</v>
      </c>
      <c r="BT265" s="33">
        <v>742</v>
      </c>
      <c r="BU265" s="33">
        <v>712</v>
      </c>
      <c r="BV265" s="33">
        <v>720</v>
      </c>
      <c r="BW265" s="33">
        <v>759</v>
      </c>
      <c r="BX265" s="33">
        <v>792</v>
      </c>
      <c r="BY265" s="33">
        <v>651</v>
      </c>
      <c r="BZ265" s="33">
        <v>630</v>
      </c>
      <c r="CA265" s="447">
        <f>SUM(BO265:BZ265)</f>
        <v>8876</v>
      </c>
      <c r="CB265" s="155">
        <v>559</v>
      </c>
      <c r="CC265" s="33">
        <v>525</v>
      </c>
      <c r="CD265" s="33">
        <v>708</v>
      </c>
      <c r="CE265" s="33">
        <v>669</v>
      </c>
      <c r="CF265" s="33">
        <v>665</v>
      </c>
      <c r="CG265" s="33">
        <v>597</v>
      </c>
      <c r="CH265" s="33">
        <v>597</v>
      </c>
      <c r="CI265" s="33">
        <v>579</v>
      </c>
      <c r="CJ265" s="33">
        <v>569</v>
      </c>
      <c r="CK265" s="33">
        <v>582</v>
      </c>
      <c r="CL265" s="33">
        <v>464</v>
      </c>
      <c r="CM265" s="156">
        <v>492</v>
      </c>
      <c r="CN265" s="361">
        <f t="shared" si="294"/>
        <v>7006</v>
      </c>
      <c r="CO265" s="33">
        <v>323</v>
      </c>
      <c r="CP265" s="33">
        <v>382</v>
      </c>
      <c r="CQ265" s="33">
        <v>471</v>
      </c>
      <c r="CR265" s="33">
        <v>505</v>
      </c>
      <c r="CS265" s="33">
        <v>427</v>
      </c>
      <c r="CT265" s="33">
        <v>449</v>
      </c>
      <c r="CU265" s="33">
        <v>457</v>
      </c>
      <c r="CV265" s="33">
        <v>474</v>
      </c>
      <c r="CW265" s="33">
        <v>435</v>
      </c>
      <c r="CX265" s="33">
        <v>458</v>
      </c>
      <c r="CY265" s="33">
        <v>416</v>
      </c>
      <c r="CZ265" s="33">
        <v>418</v>
      </c>
      <c r="DA265" s="447">
        <f t="shared" si="299"/>
        <v>5215</v>
      </c>
      <c r="DB265" s="155">
        <v>358</v>
      </c>
      <c r="DC265" s="33">
        <v>316</v>
      </c>
      <c r="DD265" s="33">
        <v>368</v>
      </c>
      <c r="DE265" s="593">
        <f>SUM($CB265:$CD265)</f>
        <v>1792</v>
      </c>
      <c r="DF265" s="566">
        <f>SUM($CO265:$CQ265)</f>
        <v>1176</v>
      </c>
      <c r="DG265" s="527">
        <f>SUM($DB265:$DD265)</f>
        <v>1042</v>
      </c>
      <c r="DH265" s="366">
        <f t="shared" si="295"/>
        <v>-11.394557823129247</v>
      </c>
      <c r="DI265" s="267"/>
      <c r="DJ265" s="266"/>
      <c r="DK265" s="268"/>
    </row>
    <row r="266" spans="1:135" ht="20.100000000000001" customHeight="1" thickBot="1" x14ac:dyDescent="0.3">
      <c r="A266" s="536"/>
      <c r="B266" s="546" t="s">
        <v>39</v>
      </c>
      <c r="C266" s="547"/>
      <c r="D266" s="155">
        <v>0</v>
      </c>
      <c r="E266" s="33">
        <v>0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156">
        <v>0</v>
      </c>
      <c r="P266" s="370">
        <f>+SUM(D266:O266)</f>
        <v>0</v>
      </c>
      <c r="Q266" s="155">
        <v>0</v>
      </c>
      <c r="R266" s="33">
        <v>0</v>
      </c>
      <c r="S266" s="33">
        <v>0</v>
      </c>
      <c r="T266" s="33">
        <v>0</v>
      </c>
      <c r="U266" s="33">
        <v>0</v>
      </c>
      <c r="V266" s="33">
        <v>0</v>
      </c>
      <c r="W266" s="33">
        <v>0</v>
      </c>
      <c r="X266" s="33">
        <v>0</v>
      </c>
      <c r="Y266" s="33">
        <v>0</v>
      </c>
      <c r="Z266" s="33">
        <v>0</v>
      </c>
      <c r="AA266" s="33">
        <v>0</v>
      </c>
      <c r="AB266" s="156">
        <v>0</v>
      </c>
      <c r="AC266" s="370">
        <v>0</v>
      </c>
      <c r="AD266" s="155">
        <v>64</v>
      </c>
      <c r="AE266" s="33">
        <v>53</v>
      </c>
      <c r="AF266" s="33">
        <v>60</v>
      </c>
      <c r="AG266" s="33">
        <v>53</v>
      </c>
      <c r="AH266" s="33">
        <v>67</v>
      </c>
      <c r="AI266" s="33">
        <v>49</v>
      </c>
      <c r="AJ266" s="33">
        <v>56</v>
      </c>
      <c r="AK266" s="33">
        <v>53</v>
      </c>
      <c r="AL266" s="33">
        <v>46</v>
      </c>
      <c r="AM266" s="33">
        <v>44</v>
      </c>
      <c r="AN266" s="33">
        <v>49</v>
      </c>
      <c r="AO266" s="156">
        <v>44</v>
      </c>
      <c r="AP266" s="33">
        <v>36</v>
      </c>
      <c r="AQ266" s="33">
        <v>41</v>
      </c>
      <c r="AR266" s="33">
        <v>49</v>
      </c>
      <c r="AS266" s="33">
        <v>27</v>
      </c>
      <c r="AT266" s="33">
        <v>45</v>
      </c>
      <c r="AU266" s="33">
        <v>46</v>
      </c>
      <c r="AV266" s="33">
        <v>29</v>
      </c>
      <c r="AW266" s="33">
        <v>37</v>
      </c>
      <c r="AX266" s="33">
        <v>36</v>
      </c>
      <c r="AY266" s="33">
        <v>31</v>
      </c>
      <c r="AZ266" s="33">
        <v>22</v>
      </c>
      <c r="BA266" s="33">
        <v>29</v>
      </c>
      <c r="BB266" s="155">
        <v>32</v>
      </c>
      <c r="BC266" s="33">
        <v>29</v>
      </c>
      <c r="BD266" s="33">
        <v>24</v>
      </c>
      <c r="BE266" s="33">
        <v>23</v>
      </c>
      <c r="BF266" s="33">
        <v>25</v>
      </c>
      <c r="BG266" s="33">
        <v>15</v>
      </c>
      <c r="BH266" s="33">
        <v>23</v>
      </c>
      <c r="BI266" s="33">
        <v>18</v>
      </c>
      <c r="BJ266" s="33">
        <v>20</v>
      </c>
      <c r="BK266" s="33">
        <v>19</v>
      </c>
      <c r="BL266" s="33">
        <v>23</v>
      </c>
      <c r="BM266" s="156">
        <v>14</v>
      </c>
      <c r="BN266" s="33">
        <f>SUM(BB266:BM266)</f>
        <v>265</v>
      </c>
      <c r="BO266" s="155">
        <v>11</v>
      </c>
      <c r="BP266" s="33">
        <v>21</v>
      </c>
      <c r="BQ266" s="33">
        <v>15</v>
      </c>
      <c r="BR266" s="33">
        <v>13</v>
      </c>
      <c r="BS266" s="33">
        <v>19</v>
      </c>
      <c r="BT266" s="33">
        <v>12</v>
      </c>
      <c r="BU266" s="33">
        <v>10</v>
      </c>
      <c r="BV266" s="33">
        <v>12</v>
      </c>
      <c r="BW266" s="33">
        <v>12</v>
      </c>
      <c r="BX266" s="33">
        <v>11</v>
      </c>
      <c r="BY266" s="33">
        <v>11</v>
      </c>
      <c r="BZ266" s="33">
        <v>7</v>
      </c>
      <c r="CA266" s="447">
        <f>SUM(BO266:BZ266)</f>
        <v>154</v>
      </c>
      <c r="CB266" s="155">
        <v>15</v>
      </c>
      <c r="CC266" s="33">
        <v>6</v>
      </c>
      <c r="CD266" s="33">
        <v>8</v>
      </c>
      <c r="CE266" s="33">
        <v>3</v>
      </c>
      <c r="CF266" s="33">
        <v>2</v>
      </c>
      <c r="CG266" s="33">
        <v>9</v>
      </c>
      <c r="CH266" s="33">
        <v>7</v>
      </c>
      <c r="CI266" s="33">
        <v>7</v>
      </c>
      <c r="CJ266" s="33">
        <v>5</v>
      </c>
      <c r="CK266" s="33">
        <v>12</v>
      </c>
      <c r="CL266" s="33">
        <v>9</v>
      </c>
      <c r="CM266" s="156">
        <v>4</v>
      </c>
      <c r="CN266" s="397">
        <f t="shared" si="294"/>
        <v>87</v>
      </c>
      <c r="CO266" s="33">
        <v>7</v>
      </c>
      <c r="CP266" s="33">
        <v>2</v>
      </c>
      <c r="CQ266" s="33">
        <v>3</v>
      </c>
      <c r="CR266" s="33">
        <v>2</v>
      </c>
      <c r="CS266" s="33">
        <v>3</v>
      </c>
      <c r="CT266" s="33">
        <v>3</v>
      </c>
      <c r="CU266" s="33">
        <v>3</v>
      </c>
      <c r="CV266" s="33">
        <v>3</v>
      </c>
      <c r="CW266" s="33">
        <v>3</v>
      </c>
      <c r="CX266" s="33">
        <v>7</v>
      </c>
      <c r="CY266" s="33">
        <v>5</v>
      </c>
      <c r="CZ266" s="33">
        <v>5</v>
      </c>
      <c r="DA266" s="447">
        <f t="shared" si="299"/>
        <v>46</v>
      </c>
      <c r="DB266" s="155">
        <v>3</v>
      </c>
      <c r="DC266" s="33">
        <v>3</v>
      </c>
      <c r="DD266" s="33">
        <v>5</v>
      </c>
      <c r="DE266" s="593">
        <f>SUM($CB266:$CD266)</f>
        <v>29</v>
      </c>
      <c r="DF266" s="566">
        <f>SUM($CO266:$CQ266)</f>
        <v>12</v>
      </c>
      <c r="DG266" s="527">
        <f>SUM($DB266:$DD266)</f>
        <v>11</v>
      </c>
      <c r="DH266" s="366">
        <f t="shared" si="295"/>
        <v>-8.3333333333333375</v>
      </c>
      <c r="DI266" s="267"/>
      <c r="DJ266" s="266"/>
      <c r="DK266" s="268"/>
    </row>
    <row r="267" spans="1:135" ht="20.100000000000001" customHeight="1" x14ac:dyDescent="0.25">
      <c r="A267" s="536"/>
      <c r="B267" s="531" t="s">
        <v>199</v>
      </c>
      <c r="C267" s="545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11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11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  <c r="DA267" s="31"/>
      <c r="DB267" s="31"/>
      <c r="DC267" s="31"/>
      <c r="DD267" s="26"/>
      <c r="DE267" s="80"/>
      <c r="DF267" s="485"/>
      <c r="DG267" s="485"/>
      <c r="DH267" s="532"/>
      <c r="DI267" s="267"/>
      <c r="DJ267" s="266"/>
      <c r="DK267" s="268"/>
    </row>
    <row r="268" spans="1:135" ht="20.100000000000001" customHeight="1" x14ac:dyDescent="0.25">
      <c r="A268" s="536"/>
      <c r="B268" s="350"/>
      <c r="C268" s="462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80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80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80"/>
      <c r="DF268" s="80"/>
      <c r="DG268" s="80"/>
      <c r="DH268" s="530"/>
      <c r="DI268" s="267"/>
      <c r="DJ268" s="266"/>
      <c r="DK268" s="268"/>
    </row>
    <row r="269" spans="1:135" ht="20.100000000000001" customHeight="1" thickBot="1" x14ac:dyDescent="0.3">
      <c r="A269" s="536"/>
      <c r="B269" s="163" t="s">
        <v>192</v>
      </c>
      <c r="C269" s="164"/>
      <c r="D269" s="164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  <c r="AQ269" s="73"/>
      <c r="AR269" s="73"/>
      <c r="AS269" s="394"/>
      <c r="AT269" s="394"/>
      <c r="AU269" s="394"/>
      <c r="AV269" s="394"/>
      <c r="AW269" s="394"/>
      <c r="AX269" s="394"/>
      <c r="AY269" s="394"/>
      <c r="AZ269" s="394"/>
      <c r="BA269" s="394"/>
      <c r="BB269" s="394"/>
      <c r="BC269" s="394"/>
      <c r="BD269" s="394"/>
      <c r="BE269" s="73"/>
      <c r="BF269" s="73"/>
      <c r="BG269" s="73"/>
      <c r="BH269" s="73"/>
      <c r="BI269" s="73"/>
      <c r="BJ269" s="73"/>
      <c r="BK269" s="73"/>
      <c r="BL269" s="73"/>
      <c r="BM269" s="73"/>
      <c r="BN269" s="73"/>
      <c r="BO269" s="73"/>
      <c r="BP269" s="73"/>
      <c r="BQ269" s="394"/>
      <c r="BR269" s="73"/>
      <c r="BS269" s="73"/>
      <c r="BT269" s="73"/>
      <c r="BU269" s="73"/>
      <c r="BV269" s="73"/>
      <c r="BW269" s="73"/>
      <c r="BX269" s="73"/>
      <c r="BY269" s="73"/>
      <c r="BZ269" s="73"/>
      <c r="CA269" s="73"/>
      <c r="CB269" s="73"/>
      <c r="CC269" s="394"/>
      <c r="CD269" s="73"/>
      <c r="CE269" s="73"/>
      <c r="CF269" s="73"/>
      <c r="CG269" s="73"/>
      <c r="CH269" s="73"/>
      <c r="CI269" s="73"/>
      <c r="CJ269" s="73"/>
      <c r="CK269" s="73"/>
      <c r="CL269" s="394"/>
      <c r="CM269" s="73"/>
      <c r="CN269" s="73"/>
      <c r="CO269" s="73"/>
      <c r="CP269" s="73"/>
      <c r="CQ269" s="73"/>
      <c r="CR269" s="73"/>
      <c r="CS269" s="73"/>
      <c r="CT269" s="73"/>
      <c r="CU269" s="73"/>
      <c r="CV269" s="73"/>
      <c r="CW269" s="73"/>
      <c r="CX269" s="73"/>
      <c r="CY269" s="73"/>
      <c r="CZ269" s="73"/>
      <c r="DA269" s="73"/>
      <c r="DB269" s="73"/>
      <c r="DC269" s="73"/>
      <c r="DD269" s="73"/>
      <c r="DE269" s="73"/>
      <c r="DF269" s="81"/>
      <c r="DG269" s="81"/>
      <c r="DH269" s="81"/>
      <c r="DJ269" s="266"/>
      <c r="DK269" s="268"/>
    </row>
    <row r="270" spans="1:135" ht="17.25" customHeight="1" x14ac:dyDescent="0.25">
      <c r="A270" s="536"/>
      <c r="B270" s="130"/>
      <c r="C270" s="165"/>
      <c r="D270" s="666"/>
      <c r="E270" s="667"/>
      <c r="F270" s="667"/>
      <c r="G270" s="667"/>
      <c r="H270" s="667"/>
      <c r="I270" s="667"/>
      <c r="J270" s="667"/>
      <c r="K270" s="667"/>
      <c r="L270" s="667"/>
      <c r="M270" s="667"/>
      <c r="N270" s="667"/>
      <c r="O270" s="667"/>
      <c r="P270" s="661" t="s">
        <v>76</v>
      </c>
      <c r="Q270" s="663"/>
      <c r="R270" s="664"/>
      <c r="S270" s="664"/>
      <c r="T270" s="664"/>
      <c r="U270" s="664"/>
      <c r="V270" s="664"/>
      <c r="W270" s="664"/>
      <c r="X270" s="664"/>
      <c r="Y270" s="664"/>
      <c r="Z270" s="664"/>
      <c r="AA270" s="664"/>
      <c r="AB270" s="665"/>
      <c r="AC270" s="661" t="s">
        <v>75</v>
      </c>
      <c r="AD270" s="262"/>
      <c r="AE270" s="262"/>
      <c r="AF270" s="262"/>
      <c r="AG270" s="262"/>
      <c r="AH270" s="262"/>
      <c r="AI270" s="262"/>
      <c r="AJ270" s="262"/>
      <c r="AK270" s="262"/>
      <c r="AL270" s="262"/>
      <c r="AM270" s="262"/>
      <c r="AN270" s="262"/>
      <c r="AO270" s="262"/>
      <c r="AP270" s="261"/>
      <c r="AQ270" s="262"/>
      <c r="AR270" s="262"/>
      <c r="AS270" s="262"/>
      <c r="AT270" s="262"/>
      <c r="AU270" s="262"/>
      <c r="AV270" s="262"/>
      <c r="AW270" s="262"/>
      <c r="AX270" s="262"/>
      <c r="AY270" s="262"/>
      <c r="AZ270" s="262"/>
      <c r="BA270" s="406"/>
      <c r="BB270" s="262"/>
      <c r="BC270" s="262"/>
      <c r="BD270" s="262"/>
      <c r="BE270" s="262"/>
      <c r="BF270" s="262"/>
      <c r="BG270" s="262"/>
      <c r="BH270" s="262"/>
      <c r="BI270" s="262"/>
      <c r="BJ270" s="262"/>
      <c r="BK270" s="262"/>
      <c r="BL270" s="262"/>
      <c r="BM270" s="262"/>
      <c r="BN270" s="682" t="s">
        <v>168</v>
      </c>
      <c r="BO270" s="261"/>
      <c r="BP270" s="262"/>
      <c r="BQ270" s="262"/>
      <c r="BR270" s="262"/>
      <c r="BS270" s="262"/>
      <c r="BT270" s="262"/>
      <c r="BU270" s="262"/>
      <c r="BV270" s="262"/>
      <c r="BW270" s="384"/>
      <c r="BX270" s="384"/>
      <c r="BY270" s="384"/>
      <c r="BZ270" s="384"/>
      <c r="CA270" s="563"/>
      <c r="CB270" s="578"/>
      <c r="CC270" s="384"/>
      <c r="CD270" s="384"/>
      <c r="CE270" s="384"/>
      <c r="CF270" s="384"/>
      <c r="CG270" s="384"/>
      <c r="CH270" s="384"/>
      <c r="CI270" s="384"/>
      <c r="CJ270" s="384"/>
      <c r="CK270" s="384"/>
      <c r="CL270" s="384"/>
      <c r="CM270" s="373"/>
      <c r="CN270" s="384"/>
      <c r="CO270" s="578"/>
      <c r="CP270" s="384"/>
      <c r="CQ270" s="384"/>
      <c r="CR270" s="384"/>
      <c r="CS270" s="384"/>
      <c r="CT270" s="384"/>
      <c r="CU270" s="384"/>
      <c r="CV270" s="384"/>
      <c r="CW270" s="384"/>
      <c r="CX270" s="384"/>
      <c r="CY270" s="384"/>
      <c r="CZ270" s="373"/>
      <c r="DA270" s="384"/>
      <c r="DB270" s="578"/>
      <c r="DC270" s="384"/>
      <c r="DD270" s="384"/>
      <c r="DE270" s="549"/>
      <c r="DF270" s="603"/>
      <c r="DG270" s="81"/>
      <c r="DH270" s="81"/>
      <c r="DJ270" s="268"/>
      <c r="DK270" s="268"/>
    </row>
    <row r="271" spans="1:135" s="40" customFormat="1" ht="20.100000000000001" customHeight="1" thickBot="1" x14ac:dyDescent="0.3">
      <c r="A271" s="536"/>
      <c r="B271" s="686" t="s">
        <v>47</v>
      </c>
      <c r="C271" s="687"/>
      <c r="D271" s="131" t="s">
        <v>2</v>
      </c>
      <c r="E271" s="132" t="s">
        <v>3</v>
      </c>
      <c r="F271" s="132" t="s">
        <v>4</v>
      </c>
      <c r="G271" s="132" t="s">
        <v>5</v>
      </c>
      <c r="H271" s="132" t="s">
        <v>6</v>
      </c>
      <c r="I271" s="132" t="s">
        <v>7</v>
      </c>
      <c r="J271" s="132" t="s">
        <v>43</v>
      </c>
      <c r="K271" s="132" t="s">
        <v>44</v>
      </c>
      <c r="L271" s="132" t="s">
        <v>45</v>
      </c>
      <c r="M271" s="132" t="s">
        <v>65</v>
      </c>
      <c r="N271" s="132" t="s">
        <v>66</v>
      </c>
      <c r="O271" s="132" t="s">
        <v>67</v>
      </c>
      <c r="P271" s="662"/>
      <c r="Q271" s="263" t="s">
        <v>2</v>
      </c>
      <c r="R271" s="264" t="s">
        <v>3</v>
      </c>
      <c r="S271" s="264" t="s">
        <v>4</v>
      </c>
      <c r="T271" s="264" t="s">
        <v>5</v>
      </c>
      <c r="U271" s="264" t="s">
        <v>6</v>
      </c>
      <c r="V271" s="264" t="s">
        <v>7</v>
      </c>
      <c r="W271" s="264" t="s">
        <v>43</v>
      </c>
      <c r="X271" s="264" t="s">
        <v>44</v>
      </c>
      <c r="Y271" s="264" t="s">
        <v>45</v>
      </c>
      <c r="Z271" s="264" t="s">
        <v>65</v>
      </c>
      <c r="AA271" s="264" t="s">
        <v>66</v>
      </c>
      <c r="AB271" s="407" t="s">
        <v>67</v>
      </c>
      <c r="AC271" s="662"/>
      <c r="AD271" s="264" t="s">
        <v>2</v>
      </c>
      <c r="AE271" s="264" t="s">
        <v>3</v>
      </c>
      <c r="AF271" s="264" t="s">
        <v>4</v>
      </c>
      <c r="AG271" s="264" t="s">
        <v>5</v>
      </c>
      <c r="AH271" s="264" t="s">
        <v>6</v>
      </c>
      <c r="AI271" s="264" t="s">
        <v>7</v>
      </c>
      <c r="AJ271" s="264" t="s">
        <v>43</v>
      </c>
      <c r="AK271" s="264" t="s">
        <v>44</v>
      </c>
      <c r="AL271" s="264" t="s">
        <v>45</v>
      </c>
      <c r="AM271" s="264" t="s">
        <v>65</v>
      </c>
      <c r="AN271" s="264" t="s">
        <v>66</v>
      </c>
      <c r="AO271" s="264" t="s">
        <v>67</v>
      </c>
      <c r="AP271" s="263" t="s">
        <v>2</v>
      </c>
      <c r="AQ271" s="264" t="s">
        <v>3</v>
      </c>
      <c r="AR271" s="264" t="s">
        <v>4</v>
      </c>
      <c r="AS271" s="264" t="s">
        <v>5</v>
      </c>
      <c r="AT271" s="264" t="s">
        <v>6</v>
      </c>
      <c r="AU271" s="264" t="s">
        <v>7</v>
      </c>
      <c r="AV271" s="264" t="s">
        <v>43</v>
      </c>
      <c r="AW271" s="264" t="s">
        <v>44</v>
      </c>
      <c r="AX271" s="264" t="s">
        <v>45</v>
      </c>
      <c r="AY271" s="264" t="s">
        <v>65</v>
      </c>
      <c r="AZ271" s="264" t="s">
        <v>66</v>
      </c>
      <c r="BA271" s="407" t="s">
        <v>67</v>
      </c>
      <c r="BB271" s="264" t="s">
        <v>2</v>
      </c>
      <c r="BC271" s="264" t="s">
        <v>3</v>
      </c>
      <c r="BD271" s="264" t="s">
        <v>4</v>
      </c>
      <c r="BE271" s="264" t="s">
        <v>5</v>
      </c>
      <c r="BF271" s="264" t="s">
        <v>6</v>
      </c>
      <c r="BG271" s="264" t="s">
        <v>7</v>
      </c>
      <c r="BH271" s="264" t="s">
        <v>43</v>
      </c>
      <c r="BI271" s="264" t="s">
        <v>44</v>
      </c>
      <c r="BJ271" s="264" t="s">
        <v>45</v>
      </c>
      <c r="BK271" s="264" t="s">
        <v>65</v>
      </c>
      <c r="BL271" s="264" t="s">
        <v>66</v>
      </c>
      <c r="BM271" s="264" t="s">
        <v>67</v>
      </c>
      <c r="BN271" s="683"/>
      <c r="BO271" s="263" t="s">
        <v>2</v>
      </c>
      <c r="BP271" s="264" t="s">
        <v>3</v>
      </c>
      <c r="BQ271" s="264" t="s">
        <v>4</v>
      </c>
      <c r="BR271" s="264" t="s">
        <v>5</v>
      </c>
      <c r="BS271" s="264" t="s">
        <v>6</v>
      </c>
      <c r="BT271" s="264" t="s">
        <v>7</v>
      </c>
      <c r="BU271" s="264" t="s">
        <v>43</v>
      </c>
      <c r="BV271" s="264" t="s">
        <v>44</v>
      </c>
      <c r="BW271" s="385" t="s">
        <v>45</v>
      </c>
      <c r="BX271" s="385" t="s">
        <v>65</v>
      </c>
      <c r="BY271" s="385" t="s">
        <v>66</v>
      </c>
      <c r="BZ271" s="385" t="s">
        <v>67</v>
      </c>
      <c r="CA271" s="564" t="s">
        <v>200</v>
      </c>
      <c r="CB271" s="579" t="s">
        <v>2</v>
      </c>
      <c r="CC271" s="385" t="s">
        <v>3</v>
      </c>
      <c r="CD271" s="385" t="s">
        <v>4</v>
      </c>
      <c r="CE271" s="385" t="s">
        <v>5</v>
      </c>
      <c r="CF271" s="385" t="s">
        <v>6</v>
      </c>
      <c r="CG271" s="385" t="s">
        <v>7</v>
      </c>
      <c r="CH271" s="385" t="str">
        <f>+CH11</f>
        <v>Jul</v>
      </c>
      <c r="CI271" s="385" t="str">
        <f>+CI11</f>
        <v>Ago</v>
      </c>
      <c r="CJ271" s="385" t="str">
        <f>+CJ11</f>
        <v>Sep</v>
      </c>
      <c r="CK271" s="385" t="s">
        <v>65</v>
      </c>
      <c r="CL271" s="385" t="s">
        <v>66</v>
      </c>
      <c r="CM271" s="374" t="s">
        <v>67</v>
      </c>
      <c r="CN271" s="385" t="s">
        <v>220</v>
      </c>
      <c r="CO271" s="579" t="s">
        <v>2</v>
      </c>
      <c r="CP271" s="385" t="s">
        <v>3</v>
      </c>
      <c r="CQ271" s="385" t="s">
        <v>4</v>
      </c>
      <c r="CR271" s="385" t="s">
        <v>5</v>
      </c>
      <c r="CS271" s="385" t="s">
        <v>6</v>
      </c>
      <c r="CT271" s="385" t="s">
        <v>7</v>
      </c>
      <c r="CU271" s="385" t="s">
        <v>43</v>
      </c>
      <c r="CV271" s="385" t="s">
        <v>44</v>
      </c>
      <c r="CW271" s="385" t="s">
        <v>45</v>
      </c>
      <c r="CX271" s="385" t="s">
        <v>65</v>
      </c>
      <c r="CY271" s="385" t="s">
        <v>66</v>
      </c>
      <c r="CZ271" s="374" t="s">
        <v>67</v>
      </c>
      <c r="DA271" s="385" t="s">
        <v>226</v>
      </c>
      <c r="DB271" s="579" t="s">
        <v>2</v>
      </c>
      <c r="DC271" s="385" t="s">
        <v>3</v>
      </c>
      <c r="DD271" s="385" t="s">
        <v>4</v>
      </c>
      <c r="DE271" s="549"/>
      <c r="DF271" s="144"/>
      <c r="DG271" s="144"/>
      <c r="DH271" s="144"/>
      <c r="DI271" s="235"/>
      <c r="DJ271" s="235"/>
      <c r="DK271" s="268"/>
      <c r="DL271" s="235"/>
      <c r="DM271" s="235"/>
      <c r="DN271" s="210"/>
      <c r="DO271" s="220"/>
      <c r="DP271" s="220"/>
      <c r="DQ271" s="210"/>
      <c r="DR271" s="210"/>
      <c r="DS271" s="210"/>
      <c r="DT271" s="210"/>
      <c r="DU271" s="210"/>
      <c r="DV271" s="210"/>
      <c r="DW271" s="210"/>
      <c r="DX271" s="210"/>
      <c r="DY271" s="210"/>
      <c r="DZ271" s="210"/>
      <c r="EA271" s="210"/>
      <c r="EB271" s="210"/>
      <c r="EC271" s="210"/>
      <c r="ED271" s="210"/>
      <c r="EE271" s="210"/>
    </row>
    <row r="272" spans="1:135" s="43" customFormat="1" ht="20.100000000000001" customHeight="1" x14ac:dyDescent="0.25">
      <c r="A272" s="536"/>
      <c r="B272" s="48" t="s">
        <v>52</v>
      </c>
      <c r="C272" s="70"/>
      <c r="D272" s="395"/>
      <c r="E272" s="396"/>
      <c r="F272" s="396"/>
      <c r="G272" s="396"/>
      <c r="H272" s="396"/>
      <c r="I272" s="396"/>
      <c r="J272" s="396"/>
      <c r="K272" s="396"/>
      <c r="L272" s="396"/>
      <c r="M272" s="396"/>
      <c r="N272" s="396"/>
      <c r="O272" s="396"/>
      <c r="P272" s="118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118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69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69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69"/>
      <c r="BO272" s="69"/>
      <c r="BP272" s="30"/>
      <c r="BQ272" s="30"/>
      <c r="BR272" s="30"/>
      <c r="BS272" s="30"/>
      <c r="BT272" s="30"/>
      <c r="BU272" s="30"/>
      <c r="BV272" s="30"/>
      <c r="BW272" s="111"/>
      <c r="BX272" s="111"/>
      <c r="BY272" s="111"/>
      <c r="BZ272" s="111"/>
      <c r="CA272" s="565"/>
      <c r="CB272" s="548"/>
      <c r="CC272" s="111"/>
      <c r="CD272" s="111"/>
      <c r="CE272" s="111"/>
      <c r="CF272" s="111"/>
      <c r="CG272" s="111"/>
      <c r="CH272" s="111"/>
      <c r="CI272" s="111"/>
      <c r="CJ272" s="111"/>
      <c r="CK272" s="111"/>
      <c r="CL272" s="111"/>
      <c r="CM272" s="246"/>
      <c r="CN272" s="111"/>
      <c r="CO272" s="548"/>
      <c r="CP272" s="111"/>
      <c r="CQ272" s="111"/>
      <c r="CR272" s="111"/>
      <c r="CS272" s="111"/>
      <c r="CT272" s="80"/>
      <c r="CU272" s="80"/>
      <c r="CV272" s="80"/>
      <c r="CW272" s="80"/>
      <c r="CX272" s="80"/>
      <c r="CY272" s="80"/>
      <c r="CZ272" s="27"/>
      <c r="DA272" s="80"/>
      <c r="DB272" s="549"/>
      <c r="DC272" s="80"/>
      <c r="DD272" s="80"/>
      <c r="DE272" s="549"/>
      <c r="DF272" s="145"/>
      <c r="DG272" s="145"/>
      <c r="DH272" s="145"/>
      <c r="DI272" s="236"/>
      <c r="DJ272" s="236"/>
      <c r="DK272" s="268"/>
      <c r="DL272" s="236"/>
      <c r="DM272" s="236"/>
      <c r="DN272" s="211"/>
      <c r="DO272" s="221"/>
      <c r="DP272" s="221"/>
      <c r="DQ272" s="211"/>
      <c r="DR272" s="211"/>
      <c r="DS272" s="211"/>
      <c r="DT272" s="211"/>
      <c r="DU272" s="211"/>
      <c r="DV272" s="211"/>
      <c r="DW272" s="211"/>
      <c r="DX272" s="211"/>
      <c r="DY272" s="211"/>
      <c r="DZ272" s="211"/>
      <c r="EA272" s="211"/>
      <c r="EB272" s="211"/>
      <c r="EC272" s="211"/>
      <c r="ED272" s="211"/>
      <c r="EE272" s="211"/>
    </row>
    <row r="273" spans="1:115" ht="20.100000000000001" customHeight="1" thickBot="1" x14ac:dyDescent="0.25">
      <c r="A273" s="536"/>
      <c r="B273" s="643" t="s">
        <v>62</v>
      </c>
      <c r="C273" s="644"/>
      <c r="D273" s="243">
        <f>+(D213+D234+D241+D252+D261)/(D223+D238+D246+D255+D265)*1000000</f>
        <v>6994.0144640152284</v>
      </c>
      <c r="E273" s="244">
        <f t="shared" ref="E273:BP273" si="300">+(E213+E234+E241+E252+E259)/(E223+E238+E246+E255+E264)*1000000</f>
        <v>6700.0286369800979</v>
      </c>
      <c r="F273" s="244">
        <f t="shared" si="300"/>
        <v>6704.1927973822267</v>
      </c>
      <c r="G273" s="244">
        <f t="shared" si="300"/>
        <v>7242.7173906674989</v>
      </c>
      <c r="H273" s="244">
        <f t="shared" si="300"/>
        <v>6375.1049396999088</v>
      </c>
      <c r="I273" s="244">
        <f t="shared" si="300"/>
        <v>6391.4806707805128</v>
      </c>
      <c r="J273" s="244">
        <f t="shared" si="300"/>
        <v>6720.2920815071557</v>
      </c>
      <c r="K273" s="244">
        <f t="shared" si="300"/>
        <v>6332.1883734693283</v>
      </c>
      <c r="L273" s="244">
        <f t="shared" si="300"/>
        <v>7140.3545413130032</v>
      </c>
      <c r="M273" s="244">
        <f t="shared" si="300"/>
        <v>7386.8286313695826</v>
      </c>
      <c r="N273" s="244">
        <f t="shared" si="300"/>
        <v>7056.0225465133835</v>
      </c>
      <c r="O273" s="244">
        <f t="shared" si="300"/>
        <v>7619.1476933791409</v>
      </c>
      <c r="P273" s="397">
        <f t="shared" si="300"/>
        <v>6909.4229696788643</v>
      </c>
      <c r="Q273" s="244">
        <f t="shared" si="300"/>
        <v>6649.8887177649212</v>
      </c>
      <c r="R273" s="244">
        <f t="shared" si="300"/>
        <v>6681.9521330400576</v>
      </c>
      <c r="S273" s="244">
        <f t="shared" si="300"/>
        <v>6974.3353133963383</v>
      </c>
      <c r="T273" s="244">
        <f t="shared" si="300"/>
        <v>7001.5314339936704</v>
      </c>
      <c r="U273" s="244">
        <f t="shared" si="300"/>
        <v>6465.3527367148345</v>
      </c>
      <c r="V273" s="244">
        <f t="shared" si="300"/>
        <v>6501.1272407900851</v>
      </c>
      <c r="W273" s="244">
        <f t="shared" si="300"/>
        <v>7157.2900309839788</v>
      </c>
      <c r="X273" s="244">
        <f t="shared" si="300"/>
        <v>7260.365101693601</v>
      </c>
      <c r="Y273" s="244">
        <f t="shared" si="300"/>
        <v>6946.8084092051658</v>
      </c>
      <c r="Z273" s="244">
        <f t="shared" si="300"/>
        <v>7452.9920164509513</v>
      </c>
      <c r="AA273" s="244">
        <f t="shared" si="300"/>
        <v>7040.5849014400501</v>
      </c>
      <c r="AB273" s="244">
        <f t="shared" si="300"/>
        <v>7929.5149940394886</v>
      </c>
      <c r="AC273" s="397">
        <f t="shared" si="300"/>
        <v>7036.192306246252</v>
      </c>
      <c r="AD273" s="244">
        <f t="shared" si="300"/>
        <v>7198.7004975888976</v>
      </c>
      <c r="AE273" s="244">
        <f t="shared" si="300"/>
        <v>7477.1033186580016</v>
      </c>
      <c r="AF273" s="244">
        <f t="shared" si="300"/>
        <v>7839.7161240276355</v>
      </c>
      <c r="AG273" s="244">
        <f t="shared" si="300"/>
        <v>8070.8531870703555</v>
      </c>
      <c r="AH273" s="244">
        <f t="shared" si="300"/>
        <v>8268.1736297506777</v>
      </c>
      <c r="AI273" s="244">
        <f t="shared" si="300"/>
        <v>7854.4805673061537</v>
      </c>
      <c r="AJ273" s="244">
        <f t="shared" si="300"/>
        <v>9763.8630330538163</v>
      </c>
      <c r="AK273" s="244">
        <f t="shared" si="300"/>
        <v>8511.3066469123023</v>
      </c>
      <c r="AL273" s="244">
        <f t="shared" si="300"/>
        <v>9131.3422749368674</v>
      </c>
      <c r="AM273" s="244">
        <f t="shared" si="300"/>
        <v>8530.4826928422317</v>
      </c>
      <c r="AN273" s="244">
        <f t="shared" si="300"/>
        <v>8701.3816037546803</v>
      </c>
      <c r="AO273" s="244">
        <f t="shared" si="300"/>
        <v>9573.043852526469</v>
      </c>
      <c r="AP273" s="243">
        <f t="shared" si="300"/>
        <v>7944.5262111773209</v>
      </c>
      <c r="AQ273" s="244">
        <f t="shared" si="300"/>
        <v>7141.4697639852202</v>
      </c>
      <c r="AR273" s="244">
        <f t="shared" si="300"/>
        <v>8186.2766929520149</v>
      </c>
      <c r="AS273" s="244">
        <f t="shared" si="300"/>
        <v>8604.2160934800722</v>
      </c>
      <c r="AT273" s="244">
        <f t="shared" si="300"/>
        <v>8807.0830682392861</v>
      </c>
      <c r="AU273" s="244">
        <f t="shared" si="300"/>
        <v>8096.8504652461997</v>
      </c>
      <c r="AV273" s="244">
        <f t="shared" si="300"/>
        <v>9444.0943419167597</v>
      </c>
      <c r="AW273" s="244">
        <f t="shared" si="300"/>
        <v>8840.2715879553671</v>
      </c>
      <c r="AX273" s="244">
        <f t="shared" si="300"/>
        <v>8328.6617760657264</v>
      </c>
      <c r="AY273" s="244">
        <f t="shared" si="300"/>
        <v>10021.328278412395</v>
      </c>
      <c r="AZ273" s="244">
        <f t="shared" si="300"/>
        <v>9165.1003270760702</v>
      </c>
      <c r="BA273" s="244">
        <f t="shared" si="300"/>
        <v>9655.8296993968634</v>
      </c>
      <c r="BB273" s="243">
        <f t="shared" si="300"/>
        <v>9785.2486183243309</v>
      </c>
      <c r="BC273" s="244">
        <f t="shared" si="300"/>
        <v>8706.5081503878737</v>
      </c>
      <c r="BD273" s="244">
        <f t="shared" si="300"/>
        <v>9081.7032794831957</v>
      </c>
      <c r="BE273" s="244">
        <f t="shared" si="300"/>
        <v>10275.462401105571</v>
      </c>
      <c r="BF273" s="244">
        <f t="shared" si="300"/>
        <v>9377.6624980665983</v>
      </c>
      <c r="BG273" s="244">
        <f t="shared" si="300"/>
        <v>9027.5163889504074</v>
      </c>
      <c r="BH273" s="244">
        <f t="shared" si="300"/>
        <v>9647.927593908038</v>
      </c>
      <c r="BI273" s="244">
        <f t="shared" si="300"/>
        <v>9207.8293233445729</v>
      </c>
      <c r="BJ273" s="244">
        <f t="shared" si="300"/>
        <v>8932.5281422322259</v>
      </c>
      <c r="BK273" s="244">
        <f t="shared" si="300"/>
        <v>9919.7526558582485</v>
      </c>
      <c r="BL273" s="244">
        <f t="shared" si="300"/>
        <v>9501.7696716850805</v>
      </c>
      <c r="BM273" s="244">
        <f t="shared" si="300"/>
        <v>10690.251307913426</v>
      </c>
      <c r="BN273" s="243">
        <f t="shared" si="300"/>
        <v>9539.8429245431344</v>
      </c>
      <c r="BO273" s="243">
        <f t="shared" si="300"/>
        <v>10388.55593312276</v>
      </c>
      <c r="BP273" s="244">
        <f t="shared" si="300"/>
        <v>9216.8740186098257</v>
      </c>
      <c r="BQ273" s="244">
        <f t="shared" ref="BQ273:CL273" si="301">+(BQ213+BQ234+BQ241+BQ252+BQ259)/(BQ223+BQ238+BQ246+BQ255+BQ264)*1000000</f>
        <v>8785.1338560901331</v>
      </c>
      <c r="BR273" s="244">
        <f t="shared" si="301"/>
        <v>10299.38457561695</v>
      </c>
      <c r="BS273" s="244">
        <f t="shared" si="301"/>
        <v>9691.922217558953</v>
      </c>
      <c r="BT273" s="244">
        <f t="shared" si="301"/>
        <v>8773.6485750812008</v>
      </c>
      <c r="BU273" s="244">
        <f t="shared" si="301"/>
        <v>11123.5716362413</v>
      </c>
      <c r="BV273" s="244">
        <f t="shared" si="301"/>
        <v>9246.3651193849564</v>
      </c>
      <c r="BW273" s="244">
        <f t="shared" si="301"/>
        <v>10447.103367611277</v>
      </c>
      <c r="BX273" s="244">
        <f t="shared" si="301"/>
        <v>11761.685032556115</v>
      </c>
      <c r="BY273" s="244">
        <f t="shared" si="301"/>
        <v>9265.6771187537906</v>
      </c>
      <c r="BZ273" s="244">
        <f t="shared" si="301"/>
        <v>11082.181696053609</v>
      </c>
      <c r="CA273" s="397">
        <f t="shared" si="301"/>
        <v>10036.108947791941</v>
      </c>
      <c r="CB273" s="243">
        <f t="shared" si="301"/>
        <v>9150.5276354429898</v>
      </c>
      <c r="CC273" s="244">
        <f t="shared" si="301"/>
        <v>8663.5851264271314</v>
      </c>
      <c r="CD273" s="244">
        <f t="shared" si="301"/>
        <v>7160.0005763949666</v>
      </c>
      <c r="CE273" s="244">
        <f t="shared" si="301"/>
        <v>5273.4496624157264</v>
      </c>
      <c r="CF273" s="244">
        <f t="shared" si="301"/>
        <v>5009.2889234180057</v>
      </c>
      <c r="CG273" s="244">
        <f t="shared" si="301"/>
        <v>5587.4486914444533</v>
      </c>
      <c r="CH273" s="244">
        <f t="shared" si="301"/>
        <v>5215.5724052006299</v>
      </c>
      <c r="CI273" s="244">
        <f t="shared" si="301"/>
        <v>4226.1824763235909</v>
      </c>
      <c r="CJ273" s="244">
        <f t="shared" si="301"/>
        <v>4820.9216282309726</v>
      </c>
      <c r="CK273" s="244">
        <f t="shared" si="301"/>
        <v>4535.842521712596</v>
      </c>
      <c r="CL273" s="244">
        <f t="shared" si="301"/>
        <v>3417.4267909594796</v>
      </c>
      <c r="CM273" s="245">
        <f t="shared" ref="CM273:CO273" si="302">+(CM213+CM234+CM241+CM252+CM259)/(CM223+CM238+CM246+CM255+CM264)*1000000</f>
        <v>3988.7526726431947</v>
      </c>
      <c r="CN273" s="245">
        <f t="shared" si="302"/>
        <v>5044.74335059033</v>
      </c>
      <c r="CO273" s="243">
        <f t="shared" si="302"/>
        <v>3169.687652231255</v>
      </c>
      <c r="CP273" s="244">
        <f t="shared" ref="CP273:CQ273" si="303">+(CP213+CP234+CP241+CP252+CP259)/(CP223+CP238+CP246+CP255+CP264)*1000000</f>
        <v>3030.3334029997354</v>
      </c>
      <c r="CQ273" s="244">
        <f t="shared" si="303"/>
        <v>3050.4067880103034</v>
      </c>
      <c r="CR273" s="244">
        <f t="shared" ref="CR273:CS273" si="304">+(CR213+CR234+CR241+CR252+CR259)/(CR223+CR238+CR246+CR255+CR264)*1000000</f>
        <v>3030.2772144913347</v>
      </c>
      <c r="CS273" s="244">
        <f t="shared" si="304"/>
        <v>2918.200735415227</v>
      </c>
      <c r="CT273" s="244">
        <f t="shared" ref="CT273:CU273" si="305">+(CT213+CT234+CT241+CT252+CT259)/(CT223+CT238+CT246+CT255+CT264)*1000000</f>
        <v>3099.9016970470648</v>
      </c>
      <c r="CU273" s="244">
        <f t="shared" si="305"/>
        <v>2686.2472724569047</v>
      </c>
      <c r="CV273" s="244">
        <f t="shared" ref="CV273:CW273" si="306">+(CV213+CV234+CV241+CV252+CV259)/(CV223+CV238+CV246+CV255+CV264)*1000000</f>
        <v>2667.9348902236839</v>
      </c>
      <c r="CW273" s="244">
        <f t="shared" si="306"/>
        <v>2781.6987217785118</v>
      </c>
      <c r="CX273" s="244">
        <f t="shared" ref="CX273:CY273" si="307">+(CX213+CX234+CX241+CX252+CX259)/(CX223+CX238+CX246+CX255+CX264)*1000000</f>
        <v>2542.1781293231679</v>
      </c>
      <c r="CY273" s="244">
        <f t="shared" si="307"/>
        <v>2704.5650262949366</v>
      </c>
      <c r="CZ273" s="245">
        <f t="shared" ref="CZ273:DB273" si="308">+(CZ213+CZ234+CZ241+CZ252+CZ259)/(CZ223+CZ238+CZ246+CZ255+CZ264)*1000000</f>
        <v>3286.8243092170283</v>
      </c>
      <c r="DA273" s="245">
        <f t="shared" si="308"/>
        <v>2903.0477022329592</v>
      </c>
      <c r="DB273" s="243">
        <f t="shared" si="308"/>
        <v>2469.7360847601312</v>
      </c>
      <c r="DC273" s="244">
        <f t="shared" ref="DC273:DD273" si="309">+(DC213+DC234+DC241+DC252+DC259)/(DC223+DC238+DC246+DC255+DC264)*1000000</f>
        <v>2243.4131678879435</v>
      </c>
      <c r="DD273" s="244">
        <f t="shared" si="309"/>
        <v>2580.3600535459918</v>
      </c>
      <c r="DE273" s="137"/>
      <c r="DF273" s="81"/>
      <c r="DG273" s="81"/>
      <c r="DH273" s="81"/>
      <c r="DK273" s="268"/>
    </row>
    <row r="274" spans="1:115" ht="20.100000000000001" customHeight="1" x14ac:dyDescent="0.25">
      <c r="A274" s="536"/>
      <c r="B274" s="28" t="s">
        <v>53</v>
      </c>
      <c r="C274" s="29"/>
      <c r="D274" s="52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5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5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98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98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98"/>
      <c r="BO274" s="398"/>
      <c r="BP274" s="37"/>
      <c r="BQ274" s="37"/>
      <c r="BR274" s="37"/>
      <c r="BS274" s="37"/>
      <c r="BT274" s="37"/>
      <c r="BU274" s="37"/>
      <c r="BV274" s="37"/>
      <c r="BW274" s="80"/>
      <c r="BX274" s="80"/>
      <c r="BY274" s="80"/>
      <c r="BZ274" s="80"/>
      <c r="CA274" s="25"/>
      <c r="CB274" s="549"/>
      <c r="CC274" s="80"/>
      <c r="CD274" s="80"/>
      <c r="CE274" s="80"/>
      <c r="CF274" s="80"/>
      <c r="CG274" s="80"/>
      <c r="CH274" s="80"/>
      <c r="CI274" s="80"/>
      <c r="CJ274" s="80"/>
      <c r="CK274" s="80"/>
      <c r="CL274" s="80"/>
      <c r="CM274" s="27"/>
      <c r="CN274" s="80"/>
      <c r="CO274" s="549"/>
      <c r="CP274" s="80"/>
      <c r="CQ274" s="80"/>
      <c r="CR274" s="80"/>
      <c r="CS274" s="80"/>
      <c r="CT274" s="80"/>
      <c r="CU274" s="80"/>
      <c r="CV274" s="80"/>
      <c r="CW274" s="80"/>
      <c r="CX274" s="80"/>
      <c r="CY274" s="80"/>
      <c r="CZ274" s="27"/>
      <c r="DA274" s="80"/>
      <c r="DB274" s="549"/>
      <c r="DC274" s="80"/>
      <c r="DD274" s="80"/>
      <c r="DE274" s="549"/>
      <c r="DF274" s="81"/>
      <c r="DG274" s="81"/>
      <c r="DH274" s="81"/>
      <c r="DK274" s="268"/>
    </row>
    <row r="275" spans="1:115" ht="20.100000000000001" customHeight="1" thickBot="1" x14ac:dyDescent="0.25">
      <c r="A275" s="536"/>
      <c r="B275" s="643" t="s">
        <v>62</v>
      </c>
      <c r="C275" s="644"/>
      <c r="D275" s="243">
        <f>+(D218+D236+D263)/(D227+D239+D266)*1000000</f>
        <v>66969.351410325908</v>
      </c>
      <c r="E275" s="244">
        <f t="shared" ref="E275:BP275" si="310">+(E218+E236+E263)/(E227+E239+E266)*1000000</f>
        <v>64161.14569767459</v>
      </c>
      <c r="F275" s="244">
        <f t="shared" si="310"/>
        <v>64031.750710863744</v>
      </c>
      <c r="G275" s="244">
        <f t="shared" si="310"/>
        <v>67092.603911707571</v>
      </c>
      <c r="H275" s="244">
        <f t="shared" si="310"/>
        <v>75324.480524418454</v>
      </c>
      <c r="I275" s="244">
        <f t="shared" si="310"/>
        <v>74513.844525763154</v>
      </c>
      <c r="J275" s="244">
        <f t="shared" si="310"/>
        <v>73880.601738829864</v>
      </c>
      <c r="K275" s="244">
        <f t="shared" si="310"/>
        <v>79388.275972298405</v>
      </c>
      <c r="L275" s="244">
        <f t="shared" si="310"/>
        <v>68490.873010843628</v>
      </c>
      <c r="M275" s="244">
        <f t="shared" si="310"/>
        <v>72650.732827051106</v>
      </c>
      <c r="N275" s="244">
        <f t="shared" si="310"/>
        <v>72250.441003269836</v>
      </c>
      <c r="O275" s="245">
        <f t="shared" si="310"/>
        <v>71954.139975154423</v>
      </c>
      <c r="P275" s="243">
        <f t="shared" si="310"/>
        <v>71082.499558136056</v>
      </c>
      <c r="Q275" s="243">
        <f t="shared" si="310"/>
        <v>73930.81219379227</v>
      </c>
      <c r="R275" s="244">
        <f t="shared" si="310"/>
        <v>65188.845843350093</v>
      </c>
      <c r="S275" s="244">
        <f t="shared" si="310"/>
        <v>63817.720840542715</v>
      </c>
      <c r="T275" s="244">
        <f t="shared" si="310"/>
        <v>77335.390399070544</v>
      </c>
      <c r="U275" s="244">
        <f t="shared" si="310"/>
        <v>72881.988099084789</v>
      </c>
      <c r="V275" s="244">
        <f t="shared" si="310"/>
        <v>70145.900803895303</v>
      </c>
      <c r="W275" s="244">
        <f t="shared" si="310"/>
        <v>68374.225717435998</v>
      </c>
      <c r="X275" s="244">
        <f t="shared" si="310"/>
        <v>66167.099341822206</v>
      </c>
      <c r="Y275" s="244">
        <f t="shared" si="310"/>
        <v>62338.438429161382</v>
      </c>
      <c r="Z275" s="244">
        <f t="shared" si="310"/>
        <v>65295.469484618436</v>
      </c>
      <c r="AA275" s="244">
        <f t="shared" si="310"/>
        <v>70095.975387350831</v>
      </c>
      <c r="AB275" s="245">
        <f t="shared" si="310"/>
        <v>78350.350150044891</v>
      </c>
      <c r="AC275" s="243">
        <f t="shared" si="310"/>
        <v>69549.478221692363</v>
      </c>
      <c r="AD275" s="243">
        <f t="shared" si="310"/>
        <v>70423.494266765381</v>
      </c>
      <c r="AE275" s="244">
        <f t="shared" si="310"/>
        <v>64344.208189705554</v>
      </c>
      <c r="AF275" s="244">
        <f t="shared" si="310"/>
        <v>67223.992509859032</v>
      </c>
      <c r="AG275" s="244">
        <f t="shared" si="310"/>
        <v>86118.936272266583</v>
      </c>
      <c r="AH275" s="244">
        <f t="shared" si="310"/>
        <v>88044.545103181532</v>
      </c>
      <c r="AI275" s="244">
        <f t="shared" si="310"/>
        <v>78206.869396091817</v>
      </c>
      <c r="AJ275" s="244">
        <f t="shared" si="310"/>
        <v>81958.198002619203</v>
      </c>
      <c r="AK275" s="244">
        <f t="shared" si="310"/>
        <v>79011.922123028897</v>
      </c>
      <c r="AL275" s="244">
        <f t="shared" si="310"/>
        <v>81729.892452607659</v>
      </c>
      <c r="AM275" s="244">
        <f t="shared" si="310"/>
        <v>79782.598484106056</v>
      </c>
      <c r="AN275" s="244">
        <f t="shared" si="310"/>
        <v>72712.930464116493</v>
      </c>
      <c r="AO275" s="245">
        <f t="shared" si="310"/>
        <v>85786.616494730217</v>
      </c>
      <c r="AP275" s="243">
        <f t="shared" si="310"/>
        <v>74512.56099001503</v>
      </c>
      <c r="AQ275" s="244">
        <f t="shared" si="310"/>
        <v>74974.97385006462</v>
      </c>
      <c r="AR275" s="244">
        <f t="shared" si="310"/>
        <v>77630.042741530968</v>
      </c>
      <c r="AS275" s="244">
        <f t="shared" si="310"/>
        <v>98061.699709101362</v>
      </c>
      <c r="AT275" s="244">
        <f t="shared" si="310"/>
        <v>96505.33223121069</v>
      </c>
      <c r="AU275" s="244">
        <f t="shared" si="310"/>
        <v>84339.67699348749</v>
      </c>
      <c r="AV275" s="244">
        <f t="shared" si="310"/>
        <v>76959.926780720809</v>
      </c>
      <c r="AW275" s="244">
        <f t="shared" si="310"/>
        <v>75110.244570783922</v>
      </c>
      <c r="AX275" s="244">
        <f t="shared" si="310"/>
        <v>78953.961505724248</v>
      </c>
      <c r="AY275" s="244">
        <f t="shared" si="310"/>
        <v>79413.123942750404</v>
      </c>
      <c r="AZ275" s="244">
        <f t="shared" si="310"/>
        <v>76806.925523508064</v>
      </c>
      <c r="BA275" s="245">
        <f t="shared" si="310"/>
        <v>84547.998755073888</v>
      </c>
      <c r="BB275" s="243">
        <f t="shared" si="310"/>
        <v>79291.624081247472</v>
      </c>
      <c r="BC275" s="244">
        <f t="shared" si="310"/>
        <v>79455.429773190961</v>
      </c>
      <c r="BD275" s="244">
        <f t="shared" si="310"/>
        <v>83114.453904808048</v>
      </c>
      <c r="BE275" s="244">
        <f t="shared" si="310"/>
        <v>86305.694067896067</v>
      </c>
      <c r="BF275" s="244">
        <f t="shared" si="310"/>
        <v>99495.095257158871</v>
      </c>
      <c r="BG275" s="244">
        <f t="shared" si="310"/>
        <v>103133.5934266227</v>
      </c>
      <c r="BH275" s="244">
        <f t="shared" si="310"/>
        <v>87926.283748756847</v>
      </c>
      <c r="BI275" s="244">
        <f t="shared" si="310"/>
        <v>86152.547019504782</v>
      </c>
      <c r="BJ275" s="244">
        <f t="shared" si="310"/>
        <v>93727.364139201032</v>
      </c>
      <c r="BK275" s="244">
        <f t="shared" si="310"/>
        <v>80867.556327712766</v>
      </c>
      <c r="BL275" s="244">
        <f t="shared" si="310"/>
        <v>84280.629044610512</v>
      </c>
      <c r="BM275" s="245">
        <f t="shared" si="310"/>
        <v>87998.784901776438</v>
      </c>
      <c r="BN275" s="243">
        <f t="shared" si="310"/>
        <v>87704.470331314733</v>
      </c>
      <c r="BO275" s="243">
        <f t="shared" si="310"/>
        <v>85659.128891132714</v>
      </c>
      <c r="BP275" s="244">
        <f t="shared" si="310"/>
        <v>77279.252244310235</v>
      </c>
      <c r="BQ275" s="244">
        <f t="shared" ref="BQ275:CL275" si="311">+(BQ218+BQ236+BQ263)/(BQ227+BQ239+BQ266)*1000000</f>
        <v>79717.042016075851</v>
      </c>
      <c r="BR275" s="244">
        <f t="shared" si="311"/>
        <v>88337.324186089929</v>
      </c>
      <c r="BS275" s="244">
        <f t="shared" si="311"/>
        <v>98160.048521963006</v>
      </c>
      <c r="BT275" s="244">
        <f t="shared" si="311"/>
        <v>86228.089928514339</v>
      </c>
      <c r="BU275" s="244">
        <f t="shared" si="311"/>
        <v>82261.131272267361</v>
      </c>
      <c r="BV275" s="244">
        <f t="shared" si="311"/>
        <v>80538.45741851606</v>
      </c>
      <c r="BW275" s="244">
        <f t="shared" si="311"/>
        <v>76477.449061074978</v>
      </c>
      <c r="BX275" s="244">
        <f t="shared" si="311"/>
        <v>79116.105344438532</v>
      </c>
      <c r="BY275" s="244">
        <f t="shared" si="311"/>
        <v>84716.275572165439</v>
      </c>
      <c r="BZ275" s="244">
        <f t="shared" si="311"/>
        <v>88972.495509330736</v>
      </c>
      <c r="CA275" s="397">
        <f t="shared" si="311"/>
        <v>84052.621707859027</v>
      </c>
      <c r="CB275" s="243">
        <f t="shared" si="311"/>
        <v>78881.014501209997</v>
      </c>
      <c r="CC275" s="244">
        <f t="shared" si="311"/>
        <v>73539.809616626822</v>
      </c>
      <c r="CD275" s="244">
        <f t="shared" si="311"/>
        <v>70169.358618787184</v>
      </c>
      <c r="CE275" s="244">
        <f t="shared" si="311"/>
        <v>91339.469883821745</v>
      </c>
      <c r="CF275" s="244">
        <f t="shared" si="311"/>
        <v>85812.148373069082</v>
      </c>
      <c r="CG275" s="244">
        <f t="shared" si="311"/>
        <v>83252.529106772912</v>
      </c>
      <c r="CH275" s="244">
        <f t="shared" si="311"/>
        <v>67199.079298494325</v>
      </c>
      <c r="CI275" s="244">
        <f t="shared" si="311"/>
        <v>67158.269591388176</v>
      </c>
      <c r="CJ275" s="244">
        <f t="shared" si="311"/>
        <v>65824.454065256607</v>
      </c>
      <c r="CK275" s="244">
        <f t="shared" si="311"/>
        <v>80902.023500186988</v>
      </c>
      <c r="CL275" s="244">
        <f t="shared" si="311"/>
        <v>67823.871752443854</v>
      </c>
      <c r="CM275" s="245">
        <f t="shared" ref="CM275:CO275" si="312">+(CM218+CM236+CM263)/(CM227+CM239+CM266)*1000000</f>
        <v>105763.85668972295</v>
      </c>
      <c r="CN275" s="245">
        <f t="shared" si="312"/>
        <v>78564.151102193602</v>
      </c>
      <c r="CO275" s="243">
        <f t="shared" si="312"/>
        <v>76965.430603668181</v>
      </c>
      <c r="CP275" s="244">
        <f t="shared" ref="CP275:CQ275" si="313">+(CP218+CP236+CP263)/(CP227+CP239+CP266)*1000000</f>
        <v>69594.194264784499</v>
      </c>
      <c r="CQ275" s="244">
        <f t="shared" si="313"/>
        <v>83974.264853666755</v>
      </c>
      <c r="CR275" s="244">
        <f t="shared" ref="CR275:CS275" si="314">+(CR218+CR236+CR263)/(CR227+CR239+CR266)*1000000</f>
        <v>92053.742642041208</v>
      </c>
      <c r="CS275" s="244">
        <f t="shared" si="314"/>
        <v>87998.962947153515</v>
      </c>
      <c r="CT275" s="244">
        <f t="shared" ref="CT275:CU275" si="315">+(CT218+CT236+CT263)/(CT227+CT239+CT266)*1000000</f>
        <v>79346.893974246836</v>
      </c>
      <c r="CU275" s="244">
        <f t="shared" si="315"/>
        <v>62998.360908782139</v>
      </c>
      <c r="CV275" s="244">
        <f t="shared" ref="CV275:CW275" si="316">+(CV218+CV236+CV263)/(CV227+CV239+CV266)*1000000</f>
        <v>66150.601732293915</v>
      </c>
      <c r="CW275" s="244">
        <f t="shared" si="316"/>
        <v>62459.153455967265</v>
      </c>
      <c r="CX275" s="244">
        <f t="shared" ref="CX275:CY275" si="317">+(CX218+CX236+CX263)/(CX227+CX239+CX266)*1000000</f>
        <v>59850.791658586342</v>
      </c>
      <c r="CY275" s="244">
        <f t="shared" si="317"/>
        <v>64541.343027456882</v>
      </c>
      <c r="CZ275" s="245">
        <f t="shared" ref="CZ275:DB275" si="318">+(CZ218+CZ236+CZ263)/(CZ227+CZ239+CZ266)*1000000</f>
        <v>68070.467674316911</v>
      </c>
      <c r="DA275" s="245">
        <f t="shared" si="318"/>
        <v>72757.780559906023</v>
      </c>
      <c r="DB275" s="243">
        <f t="shared" si="318"/>
        <v>58301.382145970783</v>
      </c>
      <c r="DC275" s="244">
        <f t="shared" ref="DC275:DD275" si="319">+(DC218+DC236+DC263)/(DC227+DC239+DC266)*1000000</f>
        <v>64243.623981191638</v>
      </c>
      <c r="DD275" s="244">
        <f t="shared" si="319"/>
        <v>64301.715695390725</v>
      </c>
      <c r="DE275" s="137"/>
      <c r="DF275" s="81"/>
      <c r="DG275" s="81"/>
      <c r="DH275" s="81"/>
      <c r="DK275" s="268"/>
    </row>
    <row r="276" spans="1:115" ht="20.100000000000001" customHeight="1" x14ac:dyDescent="0.25">
      <c r="B276" s="212"/>
      <c r="C276" s="213"/>
      <c r="D276" s="202"/>
      <c r="E276" s="202"/>
      <c r="F276" s="202"/>
      <c r="G276" s="202"/>
      <c r="H276" s="202"/>
      <c r="I276" s="202"/>
      <c r="J276" s="202"/>
      <c r="K276" s="202"/>
      <c r="L276" s="202"/>
      <c r="M276" s="202"/>
      <c r="N276" s="202"/>
      <c r="O276" s="202"/>
      <c r="P276" s="204"/>
      <c r="Q276" s="214"/>
      <c r="R276" s="214"/>
      <c r="S276" s="214"/>
      <c r="T276" s="214"/>
      <c r="U276" s="214"/>
      <c r="V276" s="214"/>
      <c r="W276" s="214"/>
      <c r="X276" s="214"/>
      <c r="Y276" s="214"/>
      <c r="Z276" s="214"/>
      <c r="AA276" s="214"/>
      <c r="AB276" s="214"/>
      <c r="AC276" s="215"/>
      <c r="AD276" s="204"/>
      <c r="AE276" s="202"/>
      <c r="AF276" s="202"/>
      <c r="AG276" s="202"/>
      <c r="AH276" s="202"/>
      <c r="AI276" s="202"/>
      <c r="AJ276" s="202"/>
      <c r="AK276" s="202"/>
      <c r="AL276" s="202"/>
      <c r="AM276" s="202"/>
      <c r="AN276" s="202"/>
      <c r="AO276" s="202"/>
      <c r="AP276" s="202"/>
      <c r="AQ276" s="202"/>
      <c r="AR276" s="202"/>
      <c r="AS276" s="271"/>
      <c r="AT276" s="271"/>
      <c r="AU276" s="271"/>
      <c r="AV276" s="271"/>
      <c r="AW276" s="271"/>
      <c r="AX276" s="271"/>
      <c r="AY276" s="271"/>
      <c r="AZ276" s="271"/>
      <c r="BA276" s="271"/>
      <c r="BB276" s="271"/>
      <c r="BC276" s="271"/>
      <c r="BD276" s="271"/>
      <c r="BE276" s="202"/>
      <c r="BF276" s="202"/>
      <c r="BG276" s="202"/>
      <c r="BH276" s="202"/>
      <c r="BI276" s="202"/>
      <c r="BJ276" s="202"/>
      <c r="BK276" s="202"/>
      <c r="BL276" s="202"/>
      <c r="BM276" s="202"/>
      <c r="BN276" s="202"/>
      <c r="BO276" s="202"/>
      <c r="BP276" s="202"/>
      <c r="BQ276" s="202"/>
      <c r="BR276" s="202"/>
      <c r="BS276" s="202"/>
      <c r="BT276" s="202"/>
      <c r="BU276" s="202"/>
      <c r="BV276" s="202"/>
      <c r="BW276" s="202"/>
      <c r="BX276" s="202"/>
      <c r="BY276" s="202"/>
      <c r="BZ276" s="202"/>
      <c r="CA276" s="202"/>
      <c r="CB276" s="202"/>
      <c r="CC276" s="202"/>
      <c r="CD276" s="202"/>
      <c r="CE276" s="202"/>
      <c r="CF276" s="202"/>
      <c r="CG276" s="202"/>
      <c r="CH276" s="202"/>
      <c r="CI276" s="202"/>
      <c r="CJ276" s="202"/>
      <c r="CK276" s="202"/>
      <c r="CL276" s="202"/>
      <c r="CM276" s="202"/>
      <c r="CN276" s="202"/>
      <c r="CO276" s="202"/>
      <c r="CP276" s="202"/>
      <c r="CQ276" s="202"/>
      <c r="CR276" s="202"/>
      <c r="CS276" s="202"/>
      <c r="CT276" s="202"/>
      <c r="CU276" s="202"/>
      <c r="CV276" s="202"/>
      <c r="CW276" s="202"/>
      <c r="CX276" s="202"/>
      <c r="CY276" s="202"/>
      <c r="CZ276" s="202"/>
      <c r="DA276" s="202"/>
      <c r="DB276" s="202"/>
      <c r="DC276" s="202"/>
      <c r="DD276" s="202"/>
      <c r="DE276" s="202"/>
      <c r="DF276" s="202"/>
      <c r="DG276" s="202"/>
      <c r="DH276" s="202"/>
    </row>
    <row r="277" spans="1:115" ht="20.100000000000001" customHeight="1" x14ac:dyDescent="0.25">
      <c r="B277" s="212"/>
      <c r="C277" s="213"/>
      <c r="D277" s="202"/>
      <c r="E277" s="202"/>
      <c r="F277" s="202"/>
      <c r="G277" s="202"/>
      <c r="H277" s="202"/>
      <c r="I277" s="202"/>
      <c r="J277" s="202"/>
      <c r="K277" s="202"/>
      <c r="L277" s="202"/>
      <c r="M277" s="202"/>
      <c r="N277" s="202"/>
      <c r="O277" s="202"/>
      <c r="P277" s="204"/>
      <c r="Q277" s="214"/>
      <c r="R277" s="214"/>
      <c r="S277" s="214"/>
      <c r="T277" s="214"/>
      <c r="U277" s="214"/>
      <c r="V277" s="214"/>
      <c r="W277" s="214"/>
      <c r="X277" s="214"/>
      <c r="Y277" s="214"/>
      <c r="Z277" s="214"/>
      <c r="AA277" s="214"/>
      <c r="AB277" s="214"/>
      <c r="AC277" s="215"/>
      <c r="AD277" s="204"/>
      <c r="AE277" s="202"/>
      <c r="AF277" s="202"/>
      <c r="AG277" s="202"/>
      <c r="AH277" s="202"/>
      <c r="AI277" s="202"/>
      <c r="AJ277" s="202"/>
      <c r="AK277" s="202"/>
      <c r="AL277" s="202"/>
      <c r="AM277" s="202"/>
      <c r="AN277" s="202"/>
      <c r="AO277" s="202"/>
      <c r="AP277" s="202"/>
      <c r="AQ277" s="202"/>
      <c r="AR277" s="202"/>
      <c r="AS277" s="202"/>
      <c r="AT277" s="202"/>
      <c r="AU277" s="202"/>
      <c r="AV277" s="202"/>
      <c r="AW277" s="202"/>
      <c r="AX277" s="202"/>
      <c r="AY277" s="202"/>
      <c r="AZ277" s="202"/>
      <c r="BA277" s="202"/>
      <c r="BB277" s="202"/>
      <c r="BC277" s="202"/>
      <c r="BD277" s="202"/>
      <c r="BE277" s="202"/>
      <c r="BF277" s="202"/>
      <c r="BG277" s="202"/>
      <c r="BH277" s="202"/>
      <c r="BI277" s="202"/>
      <c r="BJ277" s="202"/>
      <c r="BK277" s="202"/>
      <c r="BL277" s="202"/>
      <c r="BM277" s="202"/>
      <c r="BN277" s="202"/>
      <c r="BO277" s="202"/>
      <c r="BP277" s="202"/>
      <c r="BQ277" s="202"/>
      <c r="BR277" s="202"/>
      <c r="BS277" s="202"/>
      <c r="BT277" s="202"/>
      <c r="BU277" s="202"/>
      <c r="BV277" s="202"/>
      <c r="BW277" s="202"/>
      <c r="BX277" s="202"/>
      <c r="BY277" s="202"/>
      <c r="BZ277" s="202"/>
      <c r="CA277" s="202"/>
      <c r="CB277" s="202"/>
      <c r="CC277" s="202"/>
      <c r="CD277" s="202"/>
      <c r="CE277" s="202"/>
      <c r="CF277" s="202"/>
      <c r="CG277" s="202"/>
      <c r="CH277" s="202"/>
      <c r="CI277" s="202"/>
      <c r="CJ277" s="202"/>
      <c r="CK277" s="202"/>
      <c r="CL277" s="202"/>
      <c r="CM277" s="202"/>
      <c r="CN277" s="202"/>
      <c r="CO277" s="202"/>
      <c r="CP277" s="202"/>
      <c r="CQ277" s="202"/>
      <c r="CR277" s="202"/>
      <c r="CS277" s="202"/>
      <c r="CT277" s="202"/>
      <c r="CU277" s="202"/>
      <c r="CV277" s="202"/>
      <c r="CW277" s="202"/>
      <c r="CX277" s="202"/>
      <c r="CY277" s="202"/>
      <c r="CZ277" s="202"/>
      <c r="DA277" s="202"/>
      <c r="DB277" s="202"/>
      <c r="DC277" s="202"/>
      <c r="DD277" s="202"/>
      <c r="DE277" s="202"/>
      <c r="DF277" s="202"/>
      <c r="DG277" s="202"/>
      <c r="DH277" s="202"/>
    </row>
    <row r="278" spans="1:115" ht="20.100000000000001" customHeight="1" x14ac:dyDescent="0.25">
      <c r="B278" s="212"/>
      <c r="C278" s="213"/>
      <c r="D278" s="202"/>
      <c r="E278" s="202"/>
      <c r="F278" s="202"/>
      <c r="G278" s="202"/>
      <c r="H278" s="202"/>
      <c r="I278" s="202"/>
      <c r="J278" s="202"/>
      <c r="K278" s="202"/>
      <c r="L278" s="202"/>
      <c r="M278" s="202"/>
      <c r="N278" s="202"/>
      <c r="O278" s="202"/>
      <c r="P278" s="204"/>
      <c r="Q278" s="214"/>
      <c r="R278" s="214"/>
      <c r="S278" s="214"/>
      <c r="T278" s="214"/>
      <c r="U278" s="214"/>
      <c r="V278" s="214"/>
      <c r="W278" s="214"/>
      <c r="X278" s="214"/>
      <c r="Y278" s="214"/>
      <c r="Z278" s="214"/>
      <c r="AA278" s="214"/>
      <c r="AB278" s="214"/>
      <c r="AC278" s="215"/>
      <c r="AD278" s="204"/>
      <c r="AE278" s="202"/>
      <c r="AF278" s="202"/>
      <c r="AG278" s="202"/>
      <c r="AH278" s="202"/>
      <c r="AI278" s="202"/>
      <c r="AJ278" s="202"/>
      <c r="AK278" s="202"/>
      <c r="AL278" s="202"/>
      <c r="AM278" s="202"/>
      <c r="AN278" s="202"/>
      <c r="AO278" s="202"/>
      <c r="AP278" s="202"/>
      <c r="AQ278" s="202"/>
      <c r="AR278" s="202"/>
      <c r="AS278" s="202"/>
      <c r="AT278" s="202"/>
      <c r="AU278" s="202"/>
      <c r="AV278" s="202"/>
      <c r="AW278" s="202"/>
      <c r="AX278" s="202"/>
      <c r="AY278" s="202"/>
      <c r="AZ278" s="202"/>
      <c r="BA278" s="202"/>
      <c r="BB278" s="202"/>
      <c r="BC278" s="202"/>
      <c r="BD278" s="202"/>
      <c r="BE278" s="202"/>
      <c r="BF278" s="202"/>
      <c r="BG278" s="202"/>
      <c r="BH278" s="202"/>
      <c r="BI278" s="202"/>
      <c r="BJ278" s="202"/>
      <c r="BK278" s="202"/>
      <c r="BL278" s="202"/>
      <c r="BM278" s="202"/>
      <c r="BN278" s="202"/>
      <c r="BO278" s="202"/>
      <c r="BP278" s="202"/>
      <c r="BQ278" s="202"/>
      <c r="BR278" s="202"/>
      <c r="BS278" s="202"/>
      <c r="BT278" s="202"/>
      <c r="BU278" s="202"/>
      <c r="BV278" s="202"/>
      <c r="BW278" s="202"/>
      <c r="BX278" s="202"/>
      <c r="BY278" s="202"/>
      <c r="BZ278" s="202"/>
      <c r="CA278" s="202"/>
      <c r="CB278" s="202"/>
      <c r="CC278" s="202"/>
      <c r="CD278" s="202"/>
      <c r="CE278" s="202"/>
      <c r="CF278" s="202"/>
      <c r="CG278" s="202"/>
      <c r="CH278" s="202"/>
      <c r="CI278" s="202"/>
      <c r="CJ278" s="202"/>
      <c r="CK278" s="202"/>
      <c r="CL278" s="202"/>
      <c r="CM278" s="202"/>
      <c r="CN278" s="202"/>
      <c r="CO278" s="202"/>
      <c r="CP278" s="202"/>
      <c r="CQ278" s="202"/>
      <c r="CR278" s="202"/>
      <c r="CS278" s="202"/>
      <c r="CT278" s="202"/>
      <c r="CU278" s="202"/>
      <c r="CV278" s="202"/>
      <c r="CW278" s="202"/>
      <c r="CX278" s="202"/>
      <c r="CY278" s="202"/>
      <c r="CZ278" s="202"/>
      <c r="DA278" s="202"/>
      <c r="DB278" s="202"/>
      <c r="DC278" s="202"/>
      <c r="DD278" s="202"/>
      <c r="DE278" s="202"/>
      <c r="DF278" s="202"/>
      <c r="DG278" s="202"/>
      <c r="DH278" s="202"/>
    </row>
    <row r="279" spans="1:115" ht="20.100000000000001" customHeight="1" x14ac:dyDescent="0.2">
      <c r="B279" s="376" t="s">
        <v>169</v>
      </c>
      <c r="C279" s="376"/>
      <c r="D279" s="202"/>
      <c r="E279" s="202"/>
      <c r="F279" s="202"/>
      <c r="G279" s="202"/>
      <c r="H279" s="202"/>
      <c r="I279" s="202"/>
      <c r="J279" s="202"/>
      <c r="K279" s="202"/>
      <c r="L279" s="202"/>
      <c r="M279" s="202"/>
      <c r="N279" s="202"/>
      <c r="O279" s="202"/>
      <c r="P279" s="204"/>
      <c r="Q279" s="214"/>
      <c r="R279" s="214"/>
      <c r="S279" s="214"/>
      <c r="T279" s="214"/>
      <c r="U279" s="214"/>
      <c r="V279" s="214"/>
      <c r="W279" s="214"/>
      <c r="X279" s="214"/>
      <c r="Y279" s="214"/>
      <c r="Z279" s="214"/>
      <c r="AA279" s="214"/>
      <c r="AB279" s="214"/>
      <c r="AC279" s="215"/>
      <c r="AD279" s="226"/>
      <c r="AE279" s="226"/>
      <c r="AF279" s="226"/>
      <c r="AG279" s="226"/>
      <c r="AH279" s="226"/>
      <c r="AI279" s="226"/>
      <c r="AJ279" s="226"/>
      <c r="AK279" s="226"/>
      <c r="AL279" s="226"/>
      <c r="AM279" s="226"/>
      <c r="AN279" s="226"/>
      <c r="AO279" s="226"/>
      <c r="AP279" s="226"/>
      <c r="AQ279" s="226"/>
      <c r="AR279" s="226"/>
      <c r="AS279" s="226"/>
      <c r="AT279" s="226"/>
      <c r="AU279" s="226"/>
      <c r="AV279" s="226"/>
      <c r="AW279" s="226"/>
      <c r="AX279" s="226"/>
      <c r="AY279" s="226"/>
      <c r="AZ279" s="226"/>
      <c r="BA279" s="226"/>
      <c r="BB279" s="226"/>
      <c r="BC279" s="226"/>
      <c r="BD279" s="226"/>
      <c r="BE279" s="226"/>
      <c r="BF279" s="226"/>
      <c r="BG279" s="226"/>
      <c r="BH279" s="226"/>
      <c r="BI279" s="226"/>
      <c r="BJ279" s="226"/>
      <c r="BK279" s="226"/>
      <c r="BL279" s="226"/>
      <c r="BM279" s="202" t="s">
        <v>147</v>
      </c>
      <c r="BN279" s="202"/>
      <c r="BO279" s="377">
        <f t="shared" ref="BO279" si="320">+BO57+BO58+BO94+BO31+BO86</f>
        <v>3.1219999999999999</v>
      </c>
      <c r="BP279" s="377">
        <f t="shared" ref="BP279:BW279" si="321">+BP57+BP58+BP94+BP31+BP86</f>
        <v>2.5954999999999999</v>
      </c>
      <c r="BQ279" s="377">
        <f t="shared" si="321"/>
        <v>1.7664500000000001</v>
      </c>
      <c r="BR279" s="377">
        <f t="shared" si="321"/>
        <v>1.19</v>
      </c>
      <c r="BS279" s="377">
        <f t="shared" si="321"/>
        <v>0.59928000000000003</v>
      </c>
      <c r="BT279" s="377">
        <f t="shared" si="321"/>
        <v>0.375</v>
      </c>
      <c r="BU279" s="377">
        <f t="shared" si="321"/>
        <v>0.83199999999999996</v>
      </c>
      <c r="BV279" s="377">
        <f t="shared" si="321"/>
        <v>0.78200000000000003</v>
      </c>
      <c r="BW279" s="377">
        <f t="shared" si="321"/>
        <v>0.78300000000000003</v>
      </c>
      <c r="BX279" s="377">
        <f t="shared" ref="BX279:CB279" si="322">+BX57+BX58+BX94+BX31+BX86</f>
        <v>0.78400000000000003</v>
      </c>
      <c r="BY279" s="377">
        <f t="shared" si="322"/>
        <v>0.217</v>
      </c>
      <c r="BZ279" s="377">
        <f t="shared" si="322"/>
        <v>2.8071681583999997</v>
      </c>
      <c r="CA279" s="377">
        <f t="shared" si="322"/>
        <v>15.853398158400003</v>
      </c>
      <c r="CB279" s="377">
        <f t="shared" si="322"/>
        <v>1.1879082852</v>
      </c>
      <c r="CC279" s="377">
        <f t="shared" ref="CC279:DC279" si="323">+CC57+CC58+CC94+CC31+CC86</f>
        <v>1.2166076293999999</v>
      </c>
      <c r="CD279" s="377">
        <f t="shared" si="323"/>
        <v>18.181407200999999</v>
      </c>
      <c r="CE279" s="377">
        <f t="shared" si="323"/>
        <v>11.9633462224</v>
      </c>
      <c r="CF279" s="377">
        <f t="shared" si="323"/>
        <v>176.55444711519999</v>
      </c>
      <c r="CG279" s="377">
        <f t="shared" si="323"/>
        <v>41.379251540200002</v>
      </c>
      <c r="CH279" s="377">
        <f t="shared" si="323"/>
        <v>59.612889138600003</v>
      </c>
      <c r="CI279" s="377">
        <f t="shared" si="323"/>
        <v>141.30161945339998</v>
      </c>
      <c r="CJ279" s="377">
        <f t="shared" si="323"/>
        <v>91.462457577000009</v>
      </c>
      <c r="CK279" s="377">
        <f t="shared" si="323"/>
        <v>29.992892925</v>
      </c>
      <c r="CL279" s="377">
        <f t="shared" si="323"/>
        <v>14.005588703800001</v>
      </c>
      <c r="CM279" s="377">
        <f t="shared" si="323"/>
        <v>53.59589019860001</v>
      </c>
      <c r="CN279" s="377">
        <f t="shared" si="323"/>
        <v>640.4543059898001</v>
      </c>
      <c r="CO279" s="377">
        <f t="shared" si="323"/>
        <v>7.6998321784000003</v>
      </c>
      <c r="CP279" s="377">
        <f t="shared" si="323"/>
        <v>13.637029353800001</v>
      </c>
      <c r="CQ279" s="377">
        <f t="shared" si="323"/>
        <v>27.512593888400001</v>
      </c>
      <c r="CR279" s="377">
        <f t="shared" si="323"/>
        <v>104.27660910359999</v>
      </c>
      <c r="CS279" s="377">
        <f t="shared" si="323"/>
        <v>9.0979531598000012</v>
      </c>
      <c r="CT279" s="377">
        <f t="shared" si="323"/>
        <v>178.90961905820004</v>
      </c>
      <c r="CU279" s="377">
        <f t="shared" si="323"/>
        <v>29.433642147799997</v>
      </c>
      <c r="CV279" s="377">
        <f t="shared" si="323"/>
        <v>260.75708602599997</v>
      </c>
      <c r="CW279" s="377">
        <f t="shared" si="323"/>
        <v>58.839705377999998</v>
      </c>
      <c r="CX279" s="377">
        <f t="shared" si="323"/>
        <v>13.009140163800001</v>
      </c>
      <c r="CY279" s="377">
        <f t="shared" si="323"/>
        <v>33.8577283276</v>
      </c>
      <c r="CZ279" s="377">
        <f t="shared" si="323"/>
        <v>342.23231038260002</v>
      </c>
      <c r="DA279" s="377">
        <f t="shared" ref="DA279" si="324">+DA57+DA58+DA94+DA31+DA86</f>
        <v>1079.2632491679997</v>
      </c>
      <c r="DB279" s="377">
        <f t="shared" si="323"/>
        <v>3.2091559263999998</v>
      </c>
      <c r="DC279" s="377">
        <f t="shared" si="323"/>
        <v>35.831137426200002</v>
      </c>
      <c r="DD279" s="377">
        <f t="shared" ref="DD279" si="325">+DD57+DD58+DD94+DD31+DD86</f>
        <v>35.849027671800002</v>
      </c>
      <c r="DE279" s="202"/>
      <c r="DF279" s="202"/>
      <c r="DG279" s="202"/>
      <c r="DH279" s="202"/>
    </row>
    <row r="280" spans="1:115" ht="20.100000000000001" customHeight="1" x14ac:dyDescent="0.2">
      <c r="B280" s="376" t="s">
        <v>170</v>
      </c>
      <c r="C280" s="376"/>
      <c r="D280" s="202"/>
      <c r="E280" s="202"/>
      <c r="F280" s="202"/>
      <c r="G280" s="202"/>
      <c r="H280" s="202"/>
      <c r="I280" s="202"/>
      <c r="J280" s="202"/>
      <c r="K280" s="202"/>
      <c r="L280" s="202"/>
      <c r="M280" s="202"/>
      <c r="N280" s="202"/>
      <c r="O280" s="202"/>
      <c r="P280" s="204"/>
      <c r="Q280" s="214"/>
      <c r="R280" s="214"/>
      <c r="S280" s="214"/>
      <c r="T280" s="214"/>
      <c r="U280" s="214"/>
      <c r="V280" s="214"/>
      <c r="W280" s="214"/>
      <c r="X280" s="214"/>
      <c r="Y280" s="214"/>
      <c r="Z280" s="214"/>
      <c r="AA280" s="214"/>
      <c r="AB280" s="214"/>
      <c r="AC280" s="215"/>
      <c r="AD280" s="202"/>
      <c r="AE280" s="202"/>
      <c r="AF280" s="202"/>
      <c r="AG280" s="202"/>
      <c r="AH280" s="202"/>
      <c r="AI280" s="202"/>
      <c r="AJ280" s="202"/>
      <c r="AK280" s="202"/>
      <c r="AL280" s="202"/>
      <c r="AM280" s="202"/>
      <c r="AN280" s="202"/>
      <c r="AO280" s="202"/>
      <c r="AP280" s="202"/>
      <c r="AQ280" s="202"/>
      <c r="AR280" s="202"/>
      <c r="AS280" s="202"/>
      <c r="AT280" s="202"/>
      <c r="AU280" s="202"/>
      <c r="AV280" s="202"/>
      <c r="AW280" s="202"/>
      <c r="AX280" s="202"/>
      <c r="AY280" s="202"/>
      <c r="AZ280" s="202"/>
      <c r="BA280" s="202"/>
      <c r="BB280" s="202"/>
      <c r="BC280" s="202"/>
      <c r="BD280" s="202"/>
      <c r="BE280" s="202"/>
      <c r="BF280" s="202"/>
      <c r="BG280" s="202"/>
      <c r="BH280" s="202"/>
      <c r="BI280" s="202"/>
      <c r="BJ280" s="202"/>
      <c r="BK280" s="202"/>
      <c r="BL280" s="202"/>
      <c r="BM280" s="202" t="s">
        <v>146</v>
      </c>
      <c r="BN280" s="202"/>
      <c r="BO280" s="226">
        <f t="shared" ref="BO280" si="326">+BO33+BO36+BO76+BO78+BO34+BO77+BO37</f>
        <v>0</v>
      </c>
      <c r="BP280" s="226">
        <f t="shared" ref="BP280:BW280" si="327">+BP33+BP36+BP76+BP78+BP34+BP77+BP37</f>
        <v>0</v>
      </c>
      <c r="BQ280" s="226">
        <f t="shared" si="327"/>
        <v>0</v>
      </c>
      <c r="BR280" s="226">
        <f t="shared" si="327"/>
        <v>40.519954799999994</v>
      </c>
      <c r="BS280" s="226">
        <f t="shared" si="327"/>
        <v>52</v>
      </c>
      <c r="BT280" s="226">
        <f t="shared" si="327"/>
        <v>0</v>
      </c>
      <c r="BU280" s="226">
        <f t="shared" si="327"/>
        <v>704.97600000000011</v>
      </c>
      <c r="BV280" s="226">
        <f t="shared" si="327"/>
        <v>888.12000000000012</v>
      </c>
      <c r="BW280" s="226">
        <f t="shared" si="327"/>
        <v>164.64</v>
      </c>
      <c r="BX280" s="226">
        <f t="shared" ref="BX280:CA280" si="328">+BX33+BX36+BX76+BX78+BX34+BX77+BX37</f>
        <v>0</v>
      </c>
      <c r="BY280" s="226">
        <f t="shared" si="328"/>
        <v>17.952162875200003</v>
      </c>
      <c r="BZ280" s="226">
        <f t="shared" si="328"/>
        <v>280.04999999</v>
      </c>
      <c r="CA280" s="226">
        <f t="shared" si="328"/>
        <v>2148.2581176652002</v>
      </c>
      <c r="CB280" s="226">
        <f>+CB33+CB36+CB76+CB78+CB34+CB77+CB37+CB35+CB23</f>
        <v>30.004000000000001</v>
      </c>
      <c r="CC280" s="226">
        <f t="shared" ref="CC280:DC280" si="329">+CC33+CC36+CC76+CC78+CC34+CC77+CC37+CC35+CC23</f>
        <v>0</v>
      </c>
      <c r="CD280" s="226">
        <f t="shared" si="329"/>
        <v>0</v>
      </c>
      <c r="CE280" s="226">
        <f t="shared" si="329"/>
        <v>0</v>
      </c>
      <c r="CF280" s="226">
        <f t="shared" si="329"/>
        <v>0</v>
      </c>
      <c r="CG280" s="226">
        <f t="shared" si="329"/>
        <v>18.873070104</v>
      </c>
      <c r="CH280" s="226">
        <f t="shared" si="329"/>
        <v>31.742034576000002</v>
      </c>
      <c r="CI280" s="226">
        <f t="shared" si="329"/>
        <v>38.779908456800001</v>
      </c>
      <c r="CJ280" s="226">
        <f t="shared" si="329"/>
        <v>25.582630783600003</v>
      </c>
      <c r="CK280" s="226">
        <f t="shared" si="329"/>
        <v>38.099068113399994</v>
      </c>
      <c r="CL280" s="226">
        <f t="shared" si="329"/>
        <v>34.4217647352</v>
      </c>
      <c r="CM280" s="226">
        <f t="shared" si="329"/>
        <v>30.886140550999997</v>
      </c>
      <c r="CN280" s="226">
        <f t="shared" si="329"/>
        <v>248.38861731999998</v>
      </c>
      <c r="CO280" s="226">
        <f t="shared" si="329"/>
        <v>352.85828068720002</v>
      </c>
      <c r="CP280" s="226">
        <f t="shared" si="329"/>
        <v>130.48013772459998</v>
      </c>
      <c r="CQ280" s="226">
        <f t="shared" si="329"/>
        <v>230.25980129360002</v>
      </c>
      <c r="CR280" s="226">
        <f t="shared" si="329"/>
        <v>242.70716234340003</v>
      </c>
      <c r="CS280" s="226">
        <f t="shared" si="329"/>
        <v>136.83203639420003</v>
      </c>
      <c r="CT280" s="226">
        <f t="shared" si="329"/>
        <v>7.4515017318000005</v>
      </c>
      <c r="CU280" s="226">
        <f t="shared" si="329"/>
        <v>10.2172790326</v>
      </c>
      <c r="CV280" s="226">
        <f t="shared" si="329"/>
        <v>23.8150999926</v>
      </c>
      <c r="CW280" s="226">
        <f t="shared" si="329"/>
        <v>4.2135756319999995</v>
      </c>
      <c r="CX280" s="226">
        <f t="shared" si="329"/>
        <v>141.5785787826</v>
      </c>
      <c r="CY280" s="226">
        <f t="shared" si="329"/>
        <v>368.64890669179999</v>
      </c>
      <c r="CZ280" s="226">
        <f t="shared" si="329"/>
        <v>448.1879653062</v>
      </c>
      <c r="DA280" s="226">
        <f t="shared" ref="DA280" si="330">+DA33+DA36+DA76+DA78+DA34+DA77+DA37+DA35+DA23</f>
        <v>2097.2503256126001</v>
      </c>
      <c r="DB280" s="226">
        <f t="shared" si="329"/>
        <v>217.17196322000001</v>
      </c>
      <c r="DC280" s="226">
        <f t="shared" si="329"/>
        <v>8.8675915099999987</v>
      </c>
      <c r="DD280" s="226">
        <f t="shared" ref="DD280" si="331">+DD33+DD36+DD76+DD78+DD34+DD77+DD37+DD35+DD23</f>
        <v>0</v>
      </c>
      <c r="DE280" s="202"/>
      <c r="DF280" s="202"/>
      <c r="DG280" s="202"/>
      <c r="DH280" s="202"/>
    </row>
    <row r="281" spans="1:115" ht="20.100000000000001" customHeight="1" x14ac:dyDescent="0.2">
      <c r="B281" s="376" t="s">
        <v>171</v>
      </c>
      <c r="C281" s="376"/>
      <c r="D281" s="202"/>
      <c r="E281" s="202"/>
      <c r="F281" s="202"/>
      <c r="G281" s="202"/>
      <c r="H281" s="202"/>
      <c r="I281" s="202"/>
      <c r="J281" s="202"/>
      <c r="K281" s="202"/>
      <c r="L281" s="202"/>
      <c r="M281" s="202"/>
      <c r="N281" s="202"/>
      <c r="O281" s="202"/>
      <c r="P281" s="204"/>
      <c r="Q281" s="214"/>
      <c r="R281" s="214"/>
      <c r="S281" s="214"/>
      <c r="T281" s="214"/>
      <c r="U281" s="214"/>
      <c r="V281" s="214"/>
      <c r="W281" s="214"/>
      <c r="X281" s="214"/>
      <c r="Y281" s="214"/>
      <c r="Z281" s="214"/>
      <c r="AA281" s="214"/>
      <c r="AB281" s="214"/>
      <c r="AC281" s="215"/>
      <c r="AD281" s="204"/>
      <c r="AE281" s="202"/>
      <c r="AF281" s="202"/>
      <c r="AG281" s="202"/>
      <c r="AH281" s="202"/>
      <c r="AI281" s="202"/>
      <c r="AJ281" s="202"/>
      <c r="AK281" s="202"/>
      <c r="AL281" s="202"/>
      <c r="AM281" s="202"/>
      <c r="AN281" s="202"/>
      <c r="AO281" s="202"/>
      <c r="AP281" s="202"/>
      <c r="AQ281" s="202"/>
      <c r="AR281" s="202"/>
      <c r="AS281" s="202"/>
      <c r="AT281" s="202"/>
      <c r="AU281" s="202"/>
      <c r="AV281" s="202"/>
      <c r="AW281" s="202"/>
      <c r="AX281" s="202"/>
      <c r="AY281" s="202"/>
      <c r="AZ281" s="202"/>
      <c r="BA281" s="202"/>
      <c r="BB281" s="202"/>
      <c r="BC281" s="202"/>
      <c r="BD281" s="202"/>
      <c r="BE281" s="202"/>
      <c r="BF281" s="202"/>
      <c r="BG281" s="202"/>
      <c r="BH281" s="202"/>
      <c r="BI281" s="202"/>
      <c r="BJ281" s="202"/>
      <c r="BK281" s="202"/>
      <c r="BL281" s="202"/>
      <c r="BM281" s="226" t="s">
        <v>145</v>
      </c>
      <c r="BN281" s="226"/>
      <c r="BO281" s="226">
        <f t="shared" ref="BO281" si="332">+BO21+BO66+BO97+BO100</f>
        <v>0</v>
      </c>
      <c r="BP281" s="226">
        <f t="shared" ref="BP281:BW281" si="333">+BP21+BP66+BP97+BP100</f>
        <v>0</v>
      </c>
      <c r="BQ281" s="226">
        <f t="shared" si="333"/>
        <v>0</v>
      </c>
      <c r="BR281" s="226">
        <f t="shared" si="333"/>
        <v>0</v>
      </c>
      <c r="BS281" s="226">
        <f t="shared" si="333"/>
        <v>1.08938</v>
      </c>
      <c r="BT281" s="226">
        <f t="shared" si="333"/>
        <v>0</v>
      </c>
      <c r="BU281" s="226">
        <f t="shared" si="333"/>
        <v>5.92</v>
      </c>
      <c r="BV281" s="226">
        <f t="shared" si="333"/>
        <v>0</v>
      </c>
      <c r="BW281" s="226">
        <f t="shared" si="333"/>
        <v>0</v>
      </c>
      <c r="BX281" s="226">
        <f t="shared" ref="BX281:CB281" si="334">+BX21+BX66+BX97+BX100</f>
        <v>0.29988199999999998</v>
      </c>
      <c r="BY281" s="226">
        <f t="shared" si="334"/>
        <v>0</v>
      </c>
      <c r="BZ281" s="226">
        <f t="shared" si="334"/>
        <v>0</v>
      </c>
      <c r="CA281" s="226">
        <f t="shared" si="334"/>
        <v>7.3092620000000004</v>
      </c>
      <c r="CB281" s="226">
        <f t="shared" si="334"/>
        <v>1.5</v>
      </c>
      <c r="CC281" s="226">
        <f t="shared" ref="CC281:DC281" si="335">+CC21+CC66+CC97+CC100</f>
        <v>2.0000010000000001</v>
      </c>
      <c r="CD281" s="226">
        <f t="shared" si="335"/>
        <v>2E-8</v>
      </c>
      <c r="CE281" s="226">
        <f t="shared" si="335"/>
        <v>0.25</v>
      </c>
      <c r="CF281" s="226">
        <f t="shared" si="335"/>
        <v>8</v>
      </c>
      <c r="CG281" s="226">
        <f t="shared" si="335"/>
        <v>0</v>
      </c>
      <c r="CH281" s="226">
        <f t="shared" si="335"/>
        <v>7</v>
      </c>
      <c r="CI281" s="226">
        <f t="shared" si="335"/>
        <v>0.84662099999999996</v>
      </c>
      <c r="CJ281" s="226">
        <f t="shared" si="335"/>
        <v>0.62308200000000002</v>
      </c>
      <c r="CK281" s="226">
        <f t="shared" si="335"/>
        <v>0.34300000000000003</v>
      </c>
      <c r="CL281" s="226">
        <f t="shared" si="335"/>
        <v>0</v>
      </c>
      <c r="CM281" s="226">
        <f t="shared" si="335"/>
        <v>18.5</v>
      </c>
      <c r="CN281" s="226">
        <f t="shared" si="335"/>
        <v>39.062704019999998</v>
      </c>
      <c r="CO281" s="226">
        <f t="shared" si="335"/>
        <v>0.2</v>
      </c>
      <c r="CP281" s="226">
        <f t="shared" si="335"/>
        <v>0</v>
      </c>
      <c r="CQ281" s="226">
        <f t="shared" si="335"/>
        <v>14</v>
      </c>
      <c r="CR281" s="226">
        <f t="shared" si="335"/>
        <v>0.1058085</v>
      </c>
      <c r="CS281" s="226">
        <f t="shared" si="335"/>
        <v>0.212255</v>
      </c>
      <c r="CT281" s="226">
        <f t="shared" si="335"/>
        <v>1.696124</v>
      </c>
      <c r="CU281" s="226">
        <f t="shared" si="335"/>
        <v>0.13906945000000001</v>
      </c>
      <c r="CV281" s="226">
        <f t="shared" si="335"/>
        <v>7.4988199999999991E-2</v>
      </c>
      <c r="CW281" s="226">
        <f t="shared" si="335"/>
        <v>0.59102955000000001</v>
      </c>
      <c r="CX281" s="226">
        <f t="shared" si="335"/>
        <v>0.45237569999999999</v>
      </c>
      <c r="CY281" s="226">
        <f t="shared" si="335"/>
        <v>0.64847099997711199</v>
      </c>
      <c r="CZ281" s="226">
        <f t="shared" si="335"/>
        <v>0.43438599999999999</v>
      </c>
      <c r="DA281" s="226">
        <f t="shared" ref="DA281" si="336">+DA21+DA66+DA97+DA100</f>
        <v>18.554507399977112</v>
      </c>
      <c r="DB281" s="226">
        <f t="shared" si="335"/>
        <v>0</v>
      </c>
      <c r="DC281" s="226">
        <f t="shared" si="335"/>
        <v>0.13719999999999999</v>
      </c>
      <c r="DD281" s="226">
        <f t="shared" ref="DD281" si="337">+DD21+DD66+DD97+DD100</f>
        <v>0</v>
      </c>
      <c r="DE281" s="202"/>
      <c r="DF281" s="202"/>
      <c r="DG281" s="202"/>
      <c r="DH281" s="202"/>
    </row>
    <row r="282" spans="1:115" ht="20.100000000000001" customHeight="1" x14ac:dyDescent="0.2">
      <c r="B282" s="376" t="s">
        <v>172</v>
      </c>
      <c r="C282" s="376"/>
      <c r="D282" s="202"/>
      <c r="E282" s="202"/>
      <c r="F282" s="202"/>
      <c r="G282" s="202"/>
      <c r="H282" s="202"/>
      <c r="I282" s="202"/>
      <c r="J282" s="202"/>
      <c r="K282" s="202"/>
      <c r="L282" s="202"/>
      <c r="M282" s="202"/>
      <c r="N282" s="202"/>
      <c r="O282" s="202"/>
      <c r="P282" s="204"/>
      <c r="Q282" s="214"/>
      <c r="R282" s="214"/>
      <c r="S282" s="214"/>
      <c r="T282" s="214"/>
      <c r="U282" s="214"/>
      <c r="V282" s="214"/>
      <c r="W282" s="214"/>
      <c r="X282" s="214"/>
      <c r="Y282" s="214"/>
      <c r="Z282" s="214"/>
      <c r="AA282" s="214"/>
      <c r="AB282" s="214"/>
      <c r="AC282" s="215"/>
      <c r="AD282" s="204"/>
      <c r="AE282" s="202"/>
      <c r="AF282" s="202"/>
      <c r="AG282" s="202"/>
      <c r="AH282" s="202"/>
      <c r="AI282" s="202"/>
      <c r="AJ282" s="202"/>
      <c r="AK282" s="202"/>
      <c r="AL282" s="202"/>
      <c r="AM282" s="202"/>
      <c r="AN282" s="202"/>
      <c r="AO282" s="202"/>
      <c r="AP282" s="202"/>
      <c r="AQ282" s="202"/>
      <c r="AR282" s="202"/>
      <c r="AS282" s="202"/>
      <c r="AT282" s="202"/>
      <c r="AU282" s="202"/>
      <c r="AV282" s="202"/>
      <c r="AW282" s="202"/>
      <c r="AX282" s="202"/>
      <c r="AY282" s="202"/>
      <c r="AZ282" s="202"/>
      <c r="BA282" s="202"/>
      <c r="BB282" s="202"/>
      <c r="BC282" s="202"/>
      <c r="BD282" s="202"/>
      <c r="BE282" s="202"/>
      <c r="BF282" s="202"/>
      <c r="BG282" s="202"/>
      <c r="BH282" s="202"/>
      <c r="BI282" s="202"/>
      <c r="BJ282" s="202"/>
      <c r="BK282" s="202"/>
      <c r="BL282" s="202"/>
      <c r="BM282" s="202" t="s">
        <v>143</v>
      </c>
      <c r="BN282" s="202"/>
      <c r="BO282" s="226">
        <f t="shared" ref="BO282" si="338">+BO20+BO65</f>
        <v>1052.994322</v>
      </c>
      <c r="BP282" s="226">
        <f t="shared" ref="BP282:BW282" si="339">+BP20+BP65</f>
        <v>1052.8099070000001</v>
      </c>
      <c r="BQ282" s="226">
        <f t="shared" si="339"/>
        <v>979.01097300000004</v>
      </c>
      <c r="BR282" s="226">
        <f t="shared" si="339"/>
        <v>1027.0750869999999</v>
      </c>
      <c r="BS282" s="226">
        <f t="shared" si="339"/>
        <v>1074.820293</v>
      </c>
      <c r="BT282" s="226">
        <f t="shared" si="339"/>
        <v>1049.9542980000001</v>
      </c>
      <c r="BU282" s="226">
        <f t="shared" si="339"/>
        <v>1195.027184</v>
      </c>
      <c r="BV282" s="226">
        <f t="shared" si="339"/>
        <v>1033.5204659999999</v>
      </c>
      <c r="BW282" s="226">
        <f t="shared" si="339"/>
        <v>1174.2384609999999</v>
      </c>
      <c r="BX282" s="226">
        <f t="shared" ref="BX282:CB282" si="340">+BX20+BX65</f>
        <v>1262.657913</v>
      </c>
      <c r="BY282" s="226">
        <f t="shared" si="340"/>
        <v>1194.6190590000001</v>
      </c>
      <c r="BZ282" s="226">
        <f t="shared" si="340"/>
        <v>1374.775969</v>
      </c>
      <c r="CA282" s="226">
        <f t="shared" si="340"/>
        <v>13471.503932000001</v>
      </c>
      <c r="CB282" s="226">
        <f t="shared" si="340"/>
        <v>1108.948093</v>
      </c>
      <c r="CC282" s="226">
        <f t="shared" ref="CC282:DC282" si="341">+CC20+CC65</f>
        <v>1044.9414079999999</v>
      </c>
      <c r="CD282" s="226">
        <f t="shared" si="341"/>
        <v>1193.495273</v>
      </c>
      <c r="CE282" s="226">
        <f t="shared" si="341"/>
        <v>1054.235197</v>
      </c>
      <c r="CF282" s="226">
        <f t="shared" si="341"/>
        <v>1039.483502</v>
      </c>
      <c r="CG282" s="226">
        <f t="shared" si="341"/>
        <v>1062.1962940000001</v>
      </c>
      <c r="CH282" s="226">
        <f t="shared" si="341"/>
        <v>1141.535952</v>
      </c>
      <c r="CI282" s="226">
        <f t="shared" si="341"/>
        <v>1281.5901779999999</v>
      </c>
      <c r="CJ282" s="226">
        <f t="shared" si="341"/>
        <v>1201.8328710000001</v>
      </c>
      <c r="CK282" s="226">
        <f t="shared" si="341"/>
        <v>1256.04114</v>
      </c>
      <c r="CL282" s="226">
        <f t="shared" si="341"/>
        <v>1185.881449</v>
      </c>
      <c r="CM282" s="226">
        <f t="shared" si="341"/>
        <v>1564.7624499999999</v>
      </c>
      <c r="CN282" s="226">
        <f t="shared" si="341"/>
        <v>14134.943807000001</v>
      </c>
      <c r="CO282" s="226">
        <f t="shared" si="341"/>
        <v>968.43935500999999</v>
      </c>
      <c r="CP282" s="226">
        <f t="shared" si="341"/>
        <v>919.74703</v>
      </c>
      <c r="CQ282" s="226">
        <f t="shared" si="341"/>
        <v>1014.058729</v>
      </c>
      <c r="CR282" s="226">
        <f t="shared" si="341"/>
        <v>996.04722700000002</v>
      </c>
      <c r="CS282" s="226">
        <f t="shared" si="341"/>
        <v>964.39730199999997</v>
      </c>
      <c r="CT282" s="226">
        <f t="shared" si="341"/>
        <v>988.72804499999995</v>
      </c>
      <c r="CU282" s="226">
        <f t="shared" si="341"/>
        <v>962.11794799999996</v>
      </c>
      <c r="CV282" s="226">
        <f t="shared" si="341"/>
        <v>1114.774234</v>
      </c>
      <c r="CW282" s="226">
        <f t="shared" si="341"/>
        <v>1034.985862</v>
      </c>
      <c r="CX282" s="226">
        <f t="shared" si="341"/>
        <v>986.33783800000003</v>
      </c>
      <c r="CY282" s="226">
        <f t="shared" si="341"/>
        <v>1109.479212</v>
      </c>
      <c r="CZ282" s="226">
        <f t="shared" si="341"/>
        <v>1302.1126690000001</v>
      </c>
      <c r="DA282" s="226">
        <f t="shared" ref="DA282" si="342">+DA20+DA65</f>
        <v>12361.225451009999</v>
      </c>
      <c r="DB282" s="226">
        <f t="shared" si="341"/>
        <v>1155.2892509999999</v>
      </c>
      <c r="DC282" s="226">
        <f t="shared" si="341"/>
        <v>1055.0994049999999</v>
      </c>
      <c r="DD282" s="226">
        <f t="shared" ref="DD282" si="343">+DD20+DD65</f>
        <v>1267.294834</v>
      </c>
      <c r="DE282" s="202"/>
      <c r="DF282" s="202"/>
      <c r="DG282" s="202"/>
      <c r="DH282" s="202"/>
    </row>
    <row r="283" spans="1:115" ht="20.100000000000001" customHeight="1" x14ac:dyDescent="0.2">
      <c r="B283" s="376" t="s">
        <v>173</v>
      </c>
      <c r="C283" s="376"/>
      <c r="D283" s="202"/>
      <c r="E283" s="202"/>
      <c r="F283" s="202"/>
      <c r="G283" s="202"/>
      <c r="H283" s="202"/>
      <c r="I283" s="202"/>
      <c r="J283" s="202"/>
      <c r="K283" s="202"/>
      <c r="L283" s="202"/>
      <c r="M283" s="202"/>
      <c r="N283" s="202"/>
      <c r="O283" s="202"/>
      <c r="P283" s="204"/>
      <c r="Q283" s="214"/>
      <c r="R283" s="214"/>
      <c r="S283" s="214"/>
      <c r="T283" s="214"/>
      <c r="U283" s="214"/>
      <c r="V283" s="214"/>
      <c r="W283" s="214"/>
      <c r="X283" s="214"/>
      <c r="Y283" s="214"/>
      <c r="Z283" s="214"/>
      <c r="AA283" s="214"/>
      <c r="AB283" s="214"/>
      <c r="AC283" s="215"/>
      <c r="AD283" s="204"/>
      <c r="AE283" s="202"/>
      <c r="AF283" s="202"/>
      <c r="AG283" s="202"/>
      <c r="AH283" s="202"/>
      <c r="AI283" s="202"/>
      <c r="AJ283" s="202"/>
      <c r="AK283" s="202"/>
      <c r="AL283" s="202"/>
      <c r="AM283" s="202"/>
      <c r="AN283" s="202"/>
      <c r="AO283" s="202"/>
      <c r="AP283" s="202"/>
      <c r="AQ283" s="202"/>
      <c r="AR283" s="202"/>
      <c r="AS283" s="202"/>
      <c r="AT283" s="202"/>
      <c r="AU283" s="202"/>
      <c r="AV283" s="202"/>
      <c r="AW283" s="202"/>
      <c r="AX283" s="202"/>
      <c r="AY283" s="202"/>
      <c r="AZ283" s="202"/>
      <c r="BA283" s="202"/>
      <c r="BB283" s="202"/>
      <c r="BC283" s="202"/>
      <c r="BD283" s="202"/>
      <c r="BE283" s="202"/>
      <c r="BF283" s="202"/>
      <c r="BG283" s="202"/>
      <c r="BH283" s="202"/>
      <c r="BI283" s="202"/>
      <c r="BJ283" s="202"/>
      <c r="BK283" s="202"/>
      <c r="BL283" s="202"/>
      <c r="BM283" s="202" t="s">
        <v>144</v>
      </c>
      <c r="BN283" s="202"/>
      <c r="BO283" s="226">
        <f t="shared" ref="BO283" si="344">+BO51+BO52+BO53+BO54</f>
        <v>4333.7999999999993</v>
      </c>
      <c r="BP283" s="226">
        <f t="shared" ref="BP283:BW283" si="345">+BP51+BP52+BP53+BP54</f>
        <v>2806.54</v>
      </c>
      <c r="BQ283" s="226">
        <f t="shared" si="345"/>
        <v>2967.22</v>
      </c>
      <c r="BR283" s="226">
        <f t="shared" si="345"/>
        <v>3168.92</v>
      </c>
      <c r="BS283" s="226">
        <f t="shared" si="345"/>
        <v>3711.72</v>
      </c>
      <c r="BT283" s="226">
        <f t="shared" si="345"/>
        <v>3653.3600000000006</v>
      </c>
      <c r="BU283" s="226">
        <f t="shared" si="345"/>
        <v>3718.96</v>
      </c>
      <c r="BV283" s="226">
        <f t="shared" si="345"/>
        <v>3639.95</v>
      </c>
      <c r="BW283" s="226">
        <f t="shared" si="345"/>
        <v>2828.7513316999998</v>
      </c>
      <c r="BX283" s="226">
        <f t="shared" ref="BX283:CB283" si="346">+BX51+BX52+BX53+BX54</f>
        <v>4454.6099999999997</v>
      </c>
      <c r="BY283" s="226">
        <f t="shared" si="346"/>
        <v>3451.4500000000003</v>
      </c>
      <c r="BZ283" s="226">
        <f t="shared" si="346"/>
        <v>5895.6600000000008</v>
      </c>
      <c r="CA283" s="226">
        <f t="shared" si="346"/>
        <v>44630.9413317</v>
      </c>
      <c r="CB283" s="226">
        <f t="shared" si="346"/>
        <v>4175.38</v>
      </c>
      <c r="CC283" s="226">
        <f t="shared" ref="CC283:DC283" si="347">+CC51+CC52+CC53+CC54</f>
        <v>2767.54</v>
      </c>
      <c r="CD283" s="226">
        <f t="shared" si="347"/>
        <v>3303.2200000000003</v>
      </c>
      <c r="CE283" s="226">
        <f t="shared" si="347"/>
        <v>3613.71</v>
      </c>
      <c r="CF283" s="226">
        <f t="shared" si="347"/>
        <v>3755.64</v>
      </c>
      <c r="CG283" s="226">
        <f t="shared" si="347"/>
        <v>3970.2000000000003</v>
      </c>
      <c r="CH283" s="226">
        <f t="shared" si="347"/>
        <v>3493.4500000000003</v>
      </c>
      <c r="CI283" s="226">
        <f t="shared" si="347"/>
        <v>3404.75</v>
      </c>
      <c r="CJ283" s="226">
        <f t="shared" si="347"/>
        <v>3701.9300000000003</v>
      </c>
      <c r="CK283" s="226">
        <f t="shared" si="347"/>
        <v>4514.6100000000006</v>
      </c>
      <c r="CL283" s="226">
        <f t="shared" si="347"/>
        <v>3824.46</v>
      </c>
      <c r="CM283" s="226">
        <f t="shared" si="347"/>
        <v>7438.6299999999992</v>
      </c>
      <c r="CN283" s="226">
        <f t="shared" si="347"/>
        <v>47963.519999999997</v>
      </c>
      <c r="CO283" s="226">
        <f t="shared" si="347"/>
        <v>4000.9300000000003</v>
      </c>
      <c r="CP283" s="226">
        <f t="shared" si="347"/>
        <v>3344.1800000000003</v>
      </c>
      <c r="CQ283" s="226">
        <f t="shared" si="347"/>
        <v>3565.13</v>
      </c>
      <c r="CR283" s="226">
        <f t="shared" si="347"/>
        <v>3824.4800000000005</v>
      </c>
      <c r="CS283" s="226">
        <f t="shared" si="347"/>
        <v>3498.7299999999996</v>
      </c>
      <c r="CT283" s="226">
        <f t="shared" si="347"/>
        <v>4404.1699999999992</v>
      </c>
      <c r="CU283" s="226">
        <f t="shared" si="347"/>
        <v>4367.91</v>
      </c>
      <c r="CV283" s="226">
        <f t="shared" si="347"/>
        <v>3971.54</v>
      </c>
      <c r="CW283" s="226">
        <f t="shared" si="347"/>
        <v>4300.57</v>
      </c>
      <c r="CX283" s="226">
        <f t="shared" si="347"/>
        <v>4367.66</v>
      </c>
      <c r="CY283" s="226">
        <f t="shared" si="347"/>
        <v>4211.6399999999994</v>
      </c>
      <c r="CZ283" s="226">
        <f t="shared" si="347"/>
        <v>6726.16</v>
      </c>
      <c r="DA283" s="226">
        <f t="shared" ref="DA283" si="348">+DA51+DA52+DA53+DA54</f>
        <v>50583.1</v>
      </c>
      <c r="DB283" s="226">
        <f t="shared" si="347"/>
        <v>4368.8</v>
      </c>
      <c r="DC283" s="226">
        <f t="shared" si="347"/>
        <v>3224.97</v>
      </c>
      <c r="DD283" s="226">
        <f t="shared" ref="DD283" si="349">+DD51+DD52+DD53+DD54</f>
        <v>4009.3299999999995</v>
      </c>
      <c r="DE283" s="202"/>
      <c r="DF283" s="202"/>
      <c r="DG283" s="202"/>
      <c r="DH283" s="202"/>
    </row>
    <row r="284" spans="1:115" ht="20.100000000000001" customHeight="1" x14ac:dyDescent="0.2">
      <c r="B284" s="376" t="s">
        <v>174</v>
      </c>
      <c r="C284" s="376"/>
      <c r="D284" s="202"/>
      <c r="E284" s="202"/>
      <c r="F284" s="202"/>
      <c r="G284" s="202"/>
      <c r="H284" s="202"/>
      <c r="I284" s="202"/>
      <c r="J284" s="202"/>
      <c r="K284" s="202"/>
      <c r="L284" s="202"/>
      <c r="M284" s="202"/>
      <c r="N284" s="202"/>
      <c r="O284" s="202"/>
      <c r="P284" s="204"/>
      <c r="Q284" s="214"/>
      <c r="R284" s="214"/>
      <c r="S284" s="214"/>
      <c r="T284" s="214"/>
      <c r="U284" s="214"/>
      <c r="V284" s="214"/>
      <c r="W284" s="214"/>
      <c r="X284" s="214"/>
      <c r="Y284" s="214"/>
      <c r="Z284" s="214"/>
      <c r="AA284" s="214"/>
      <c r="AB284" s="214"/>
      <c r="AC284" s="215"/>
      <c r="AD284" s="204"/>
      <c r="AE284" s="202"/>
      <c r="AF284" s="202"/>
      <c r="AG284" s="202"/>
      <c r="AH284" s="202"/>
      <c r="AI284" s="202"/>
      <c r="AJ284" s="202"/>
      <c r="AK284" s="202"/>
      <c r="AL284" s="202"/>
      <c r="AM284" s="202"/>
      <c r="AN284" s="202"/>
      <c r="AO284" s="202"/>
      <c r="AP284" s="202"/>
      <c r="AQ284" s="202"/>
      <c r="AR284" s="202"/>
      <c r="AS284" s="202"/>
      <c r="AT284" s="202"/>
      <c r="AU284" s="202"/>
      <c r="AV284" s="202"/>
      <c r="AW284" s="202"/>
      <c r="AX284" s="202"/>
      <c r="AY284" s="202"/>
      <c r="AZ284" s="202"/>
      <c r="BA284" s="202"/>
      <c r="BB284" s="202"/>
      <c r="BC284" s="202"/>
      <c r="BD284" s="202"/>
      <c r="BE284" s="202"/>
      <c r="BF284" s="202"/>
      <c r="BG284" s="202"/>
      <c r="BH284" s="202"/>
      <c r="BI284" s="202"/>
      <c r="BJ284" s="202"/>
      <c r="BK284" s="202"/>
      <c r="BL284" s="202"/>
      <c r="BM284" s="202" t="s">
        <v>142</v>
      </c>
      <c r="BN284" s="202"/>
      <c r="BO284" s="226">
        <f t="shared" ref="BO284" si="350">+BO19+BO64</f>
        <v>3390.4737929700004</v>
      </c>
      <c r="BP284" s="226">
        <f t="shared" ref="BP284:BW284" si="351">+BP19+BP64</f>
        <v>2871.1034455999998</v>
      </c>
      <c r="BQ284" s="226">
        <f t="shared" si="351"/>
        <v>3123.1136898899999</v>
      </c>
      <c r="BR284" s="226">
        <f t="shared" si="351"/>
        <v>5352.9278224000009</v>
      </c>
      <c r="BS284" s="226">
        <f t="shared" si="351"/>
        <v>3756.2707541899995</v>
      </c>
      <c r="BT284" s="226">
        <f t="shared" si="351"/>
        <v>3248.7492224100001</v>
      </c>
      <c r="BU284" s="226">
        <f t="shared" si="351"/>
        <v>6328.4057542299997</v>
      </c>
      <c r="BV284" s="226">
        <f t="shared" si="351"/>
        <v>3236.4149775599999</v>
      </c>
      <c r="BW284" s="226">
        <f t="shared" si="351"/>
        <v>1846.9684792600001</v>
      </c>
      <c r="BX284" s="226">
        <f t="shared" ref="BX284:CB284" si="352">+BX19+BX64</f>
        <v>2213.7584241300001</v>
      </c>
      <c r="BY284" s="226">
        <f t="shared" si="352"/>
        <v>1695.3808072300001</v>
      </c>
      <c r="BZ284" s="226">
        <f t="shared" si="352"/>
        <v>2037.3528936900002</v>
      </c>
      <c r="CA284" s="226">
        <f t="shared" si="352"/>
        <v>39100.920063560006</v>
      </c>
      <c r="CB284" s="226">
        <f t="shared" si="352"/>
        <v>2464.2855941500006</v>
      </c>
      <c r="CC284" s="226">
        <f t="shared" ref="CC284:DC284" si="353">+CC19+CC64</f>
        <v>1872.9894978</v>
      </c>
      <c r="CD284" s="226">
        <f t="shared" si="353"/>
        <v>2119.3694668500002</v>
      </c>
      <c r="CE284" s="226">
        <f t="shared" si="353"/>
        <v>5697.63090422</v>
      </c>
      <c r="CF284" s="226">
        <f t="shared" si="353"/>
        <v>2727.829946840001</v>
      </c>
      <c r="CG284" s="226">
        <f t="shared" si="353"/>
        <v>2038.8189527900001</v>
      </c>
      <c r="CH284" s="226">
        <f t="shared" si="353"/>
        <v>5197.9674052500013</v>
      </c>
      <c r="CI284" s="226">
        <f t="shared" si="353"/>
        <v>1987.1016257700001</v>
      </c>
      <c r="CJ284" s="226">
        <f t="shared" si="353"/>
        <v>1997.3706903000002</v>
      </c>
      <c r="CK284" s="226">
        <f t="shared" si="353"/>
        <v>2155.2741651599999</v>
      </c>
      <c r="CL284" s="226">
        <f t="shared" si="353"/>
        <v>2062.3663396299999</v>
      </c>
      <c r="CM284" s="226">
        <f t="shared" si="353"/>
        <v>2071.0806519600001</v>
      </c>
      <c r="CN284" s="226">
        <f t="shared" si="353"/>
        <v>32392.085240720004</v>
      </c>
      <c r="CO284" s="226">
        <f t="shared" si="353"/>
        <v>2581.0066849600007</v>
      </c>
      <c r="CP284" s="226">
        <f t="shared" si="353"/>
        <v>1839.0655872600005</v>
      </c>
      <c r="CQ284" s="226">
        <f t="shared" si="353"/>
        <v>1943.43240943</v>
      </c>
      <c r="CR284" s="226">
        <f t="shared" si="353"/>
        <v>4518.9377831899992</v>
      </c>
      <c r="CS284" s="226">
        <f t="shared" si="353"/>
        <v>2912.7993613999997</v>
      </c>
      <c r="CT284" s="226">
        <f t="shared" si="353"/>
        <v>1980.7650899499997</v>
      </c>
      <c r="CU284" s="226">
        <f t="shared" si="353"/>
        <v>3753.8950712400006</v>
      </c>
      <c r="CV284" s="226">
        <f t="shared" si="353"/>
        <v>2824.2513792699992</v>
      </c>
      <c r="CW284" s="226">
        <f t="shared" si="353"/>
        <v>2032.2056779300005</v>
      </c>
      <c r="CX284" s="226">
        <f t="shared" si="353"/>
        <v>2177.4119872600004</v>
      </c>
      <c r="CY284" s="226">
        <f t="shared" si="353"/>
        <v>2136.0502869699999</v>
      </c>
      <c r="CZ284" s="226">
        <f t="shared" si="353"/>
        <v>2846.6733398499996</v>
      </c>
      <c r="DA284" s="226">
        <f t="shared" ref="DA284" si="354">+DA19+DA64</f>
        <v>31546.494658709998</v>
      </c>
      <c r="DB284" s="226">
        <f t="shared" si="353"/>
        <v>2854.0208714299997</v>
      </c>
      <c r="DC284" s="226">
        <f t="shared" si="353"/>
        <v>1948.4729028000004</v>
      </c>
      <c r="DD284" s="226">
        <f t="shared" ref="DD284" si="355">+DD19+DD64</f>
        <v>2152.6204560599995</v>
      </c>
      <c r="DE284" s="202"/>
      <c r="DF284" s="202"/>
      <c r="DG284" s="202"/>
      <c r="DH284" s="202"/>
    </row>
    <row r="285" spans="1:115" ht="20.100000000000001" customHeight="1" x14ac:dyDescent="0.2">
      <c r="B285" s="376" t="s">
        <v>175</v>
      </c>
      <c r="C285" s="376"/>
      <c r="D285" s="202"/>
      <c r="E285" s="202"/>
      <c r="F285" s="202"/>
      <c r="G285" s="202"/>
      <c r="H285" s="202"/>
      <c r="I285" s="202"/>
      <c r="J285" s="202"/>
      <c r="K285" s="202"/>
      <c r="L285" s="202"/>
      <c r="M285" s="202"/>
      <c r="N285" s="202"/>
      <c r="O285" s="202"/>
      <c r="P285" s="204"/>
      <c r="Q285" s="214"/>
      <c r="R285" s="214"/>
      <c r="S285" s="214"/>
      <c r="T285" s="214"/>
      <c r="U285" s="214"/>
      <c r="V285" s="214"/>
      <c r="W285" s="214"/>
      <c r="X285" s="214"/>
      <c r="Y285" s="214"/>
      <c r="Z285" s="214"/>
      <c r="AA285" s="214"/>
      <c r="AB285" s="214"/>
      <c r="AC285" s="215"/>
      <c r="AD285" s="204"/>
      <c r="AE285" s="202"/>
      <c r="AF285" s="202"/>
      <c r="AG285" s="202"/>
      <c r="AH285" s="202"/>
      <c r="AI285" s="202"/>
      <c r="AJ285" s="202"/>
      <c r="AK285" s="202"/>
      <c r="AL285" s="202"/>
      <c r="AM285" s="202"/>
      <c r="AN285" s="202"/>
      <c r="AO285" s="202"/>
      <c r="AP285" s="202"/>
      <c r="AQ285" s="202"/>
      <c r="AR285" s="202"/>
      <c r="AS285" s="202"/>
      <c r="AT285" s="202"/>
      <c r="AU285" s="202"/>
      <c r="AV285" s="202"/>
      <c r="AW285" s="202"/>
      <c r="AX285" s="202"/>
      <c r="AY285" s="202"/>
      <c r="AZ285" s="202"/>
      <c r="BA285" s="202"/>
      <c r="BB285" s="202"/>
      <c r="BC285" s="202"/>
      <c r="BD285" s="202"/>
      <c r="BE285" s="202"/>
      <c r="BF285" s="202"/>
      <c r="BG285" s="202"/>
      <c r="BH285" s="202"/>
      <c r="BI285" s="202"/>
      <c r="BJ285" s="202"/>
      <c r="BK285" s="202"/>
      <c r="BL285" s="202"/>
      <c r="BM285" s="202" t="s">
        <v>139</v>
      </c>
      <c r="BN285" s="202"/>
      <c r="BO285" s="226">
        <f>+BO17+BO18+BO62+BO63+BO46+BO47+BO87+BO88</f>
        <v>6859.5769037228001</v>
      </c>
      <c r="BP285" s="226">
        <f t="shared" ref="BP285:BW285" si="356">+BP17+BP18+BP62+BP63+BP46+BP47+BP87+BP88</f>
        <v>4582.6181530740014</v>
      </c>
      <c r="BQ285" s="226">
        <f t="shared" si="356"/>
        <v>4885.6183992109991</v>
      </c>
      <c r="BR285" s="226">
        <f t="shared" si="356"/>
        <v>3910.7501467030011</v>
      </c>
      <c r="BS285" s="226">
        <f t="shared" si="356"/>
        <v>3535.4506506003995</v>
      </c>
      <c r="BT285" s="226">
        <f t="shared" si="356"/>
        <v>2740.2788537480001</v>
      </c>
      <c r="BU285" s="226">
        <f t="shared" si="356"/>
        <v>2687.6473191052005</v>
      </c>
      <c r="BV285" s="226">
        <f t="shared" si="356"/>
        <v>2736.7158316232003</v>
      </c>
      <c r="BW285" s="226">
        <f t="shared" si="356"/>
        <v>4460.5547425676014</v>
      </c>
      <c r="BX285" s="226">
        <f t="shared" ref="BX285:CB285" si="357">+BX17+BX18+BX62+BX63+BX46+BX47+BX87+BX88</f>
        <v>4891.5729757667996</v>
      </c>
      <c r="BY285" s="226">
        <f t="shared" si="357"/>
        <v>3482.7561866048004</v>
      </c>
      <c r="BZ285" s="226">
        <f t="shared" si="357"/>
        <v>5216.6364894028011</v>
      </c>
      <c r="CA285" s="226">
        <f t="shared" si="357"/>
        <v>49990.176652129609</v>
      </c>
      <c r="CB285" s="226">
        <f t="shared" si="357"/>
        <v>4424.8975493047983</v>
      </c>
      <c r="CC285" s="226">
        <f t="shared" ref="CC285:DC285" si="358">+CC17+CC18+CC62+CC63+CC46+CC47+CC87+CC88</f>
        <v>4466.1600077976</v>
      </c>
      <c r="CD285" s="226">
        <f t="shared" si="358"/>
        <v>5916.9033128519986</v>
      </c>
      <c r="CE285" s="226">
        <f t="shared" si="358"/>
        <v>5322.3727806596016</v>
      </c>
      <c r="CF285" s="226">
        <f t="shared" si="358"/>
        <v>5196.4883984571989</v>
      </c>
      <c r="CG285" s="226">
        <f t="shared" si="358"/>
        <v>6411.1098343360009</v>
      </c>
      <c r="CH285" s="226">
        <f t="shared" si="358"/>
        <v>6259.0206265180004</v>
      </c>
      <c r="CI285" s="226">
        <f t="shared" si="358"/>
        <v>5648.4633926755996</v>
      </c>
      <c r="CJ285" s="226">
        <f t="shared" si="358"/>
        <v>4585.5871353615994</v>
      </c>
      <c r="CK285" s="226">
        <f t="shared" si="358"/>
        <v>6262.3217462740013</v>
      </c>
      <c r="CL285" s="226">
        <f t="shared" si="358"/>
        <v>4542.7098989775986</v>
      </c>
      <c r="CM285" s="226">
        <f t="shared" si="358"/>
        <v>3732.7825270623998</v>
      </c>
      <c r="CN285" s="226">
        <f t="shared" si="358"/>
        <v>62768.817210276393</v>
      </c>
      <c r="CO285" s="226">
        <f t="shared" si="358"/>
        <v>4276.6196938027997</v>
      </c>
      <c r="CP285" s="226">
        <f t="shared" si="358"/>
        <v>4696.2010803339999</v>
      </c>
      <c r="CQ285" s="226">
        <f t="shared" si="358"/>
        <v>5785.2267552303983</v>
      </c>
      <c r="CR285" s="226">
        <f t="shared" si="358"/>
        <v>6284.6131106523999</v>
      </c>
      <c r="CS285" s="226">
        <f t="shared" si="358"/>
        <v>7554.4251434776006</v>
      </c>
      <c r="CT285" s="226">
        <f t="shared" si="358"/>
        <v>7032.7682432380007</v>
      </c>
      <c r="CU285" s="226">
        <f t="shared" si="358"/>
        <v>3656.7285783743996</v>
      </c>
      <c r="CV285" s="226">
        <f t="shared" si="358"/>
        <v>6943.4518914751989</v>
      </c>
      <c r="CW285" s="226">
        <f t="shared" si="358"/>
        <v>6247.2289872639994</v>
      </c>
      <c r="CX285" s="226">
        <f t="shared" si="358"/>
        <v>7363.0769674432031</v>
      </c>
      <c r="CY285" s="226">
        <f t="shared" si="358"/>
        <v>5820.9777149439988</v>
      </c>
      <c r="CZ285" s="226">
        <f t="shared" si="358"/>
        <v>6052.7981250075991</v>
      </c>
      <c r="DA285" s="226">
        <f t="shared" ref="DA285" si="359">+DA17+DA18+DA62+DA63+DA46+DA47+DA87+DA88</f>
        <v>71714.116291243612</v>
      </c>
      <c r="DB285" s="226">
        <f t="shared" si="358"/>
        <v>5553.3540635411991</v>
      </c>
      <c r="DC285" s="226">
        <f t="shared" si="358"/>
        <v>4537.9135508288</v>
      </c>
      <c r="DD285" s="226">
        <f t="shared" ref="DD285" si="360">+DD17+DD18+DD62+DD63+DD46+DD47+DD87+DD88</f>
        <v>5965.6490743684008</v>
      </c>
      <c r="DE285" s="202"/>
      <c r="DF285" s="202"/>
      <c r="DG285" s="202"/>
      <c r="DH285" s="202"/>
    </row>
    <row r="286" spans="1:115" ht="20.100000000000001" customHeight="1" x14ac:dyDescent="0.2">
      <c r="B286" s="376" t="s">
        <v>176</v>
      </c>
      <c r="C286" s="376"/>
      <c r="D286" s="202"/>
      <c r="E286" s="202"/>
      <c r="F286" s="202"/>
      <c r="G286" s="202"/>
      <c r="H286" s="202"/>
      <c r="I286" s="202"/>
      <c r="J286" s="202"/>
      <c r="K286" s="202"/>
      <c r="L286" s="202"/>
      <c r="M286" s="202"/>
      <c r="N286" s="202"/>
      <c r="O286" s="202"/>
      <c r="P286" s="204"/>
      <c r="Q286" s="214"/>
      <c r="R286" s="214"/>
      <c r="S286" s="214"/>
      <c r="T286" s="214"/>
      <c r="U286" s="214"/>
      <c r="V286" s="214"/>
      <c r="W286" s="214"/>
      <c r="X286" s="214"/>
      <c r="Y286" s="214"/>
      <c r="Z286" s="214"/>
      <c r="AA286" s="214"/>
      <c r="AB286" s="214"/>
      <c r="AC286" s="215"/>
      <c r="AD286" s="204"/>
      <c r="AE286" s="202"/>
      <c r="AF286" s="202"/>
      <c r="AG286" s="202"/>
      <c r="AH286" s="202"/>
      <c r="AI286" s="202"/>
      <c r="AJ286" s="202"/>
      <c r="AK286" s="202"/>
      <c r="AL286" s="202"/>
      <c r="AM286" s="202"/>
      <c r="AN286" s="202"/>
      <c r="AO286" s="202"/>
      <c r="AP286" s="202"/>
      <c r="AQ286" s="202"/>
      <c r="AR286" s="202"/>
      <c r="AS286" s="202"/>
      <c r="AT286" s="202"/>
      <c r="AU286" s="202"/>
      <c r="AV286" s="202"/>
      <c r="AW286" s="202"/>
      <c r="AX286" s="202"/>
      <c r="AY286" s="202"/>
      <c r="AZ286" s="202"/>
      <c r="BA286" s="202"/>
      <c r="BB286" s="202"/>
      <c r="BC286" s="202"/>
      <c r="BD286" s="202"/>
      <c r="BE286" s="202"/>
      <c r="BF286" s="202"/>
      <c r="BG286" s="202"/>
      <c r="BH286" s="202"/>
      <c r="BI286" s="202"/>
      <c r="BJ286" s="202"/>
      <c r="BK286" s="202"/>
      <c r="BL286" s="202"/>
      <c r="BM286" s="202" t="s">
        <v>141</v>
      </c>
      <c r="BN286" s="202"/>
      <c r="BO286" s="226">
        <f>+BO16+BO38+BO61+BO40+BO41+BO42+BO79+BO75+BO81+BO82+BO83+BO24+BO68+BO39+BO80+BO28+BO72+BO91+BO50+BO89+BO90+BO48+BO49+BO73</f>
        <v>9845.1655824104</v>
      </c>
      <c r="BP286" s="226">
        <f t="shared" ref="BP286:BV286" si="361">+BP16+BP38+BP61+BP40+BP41+BP42+BP79+BP75+BP81+BP82+BP83+BP24+BP68+BP39+BP80+BP28+BP72+BP91+BP50+BP89+BP90+BP48+BP49+BP73</f>
        <v>9170.583745846001</v>
      </c>
      <c r="BQ286" s="226">
        <f t="shared" si="361"/>
        <v>11878.170203798196</v>
      </c>
      <c r="BR286" s="226">
        <f t="shared" si="361"/>
        <v>12799.970977451796</v>
      </c>
      <c r="BS286" s="226">
        <f t="shared" si="361"/>
        <v>14338.209533116396</v>
      </c>
      <c r="BT286" s="226">
        <f t="shared" si="361"/>
        <v>12323.583872643003</v>
      </c>
      <c r="BU286" s="226">
        <f t="shared" si="361"/>
        <v>15149.665670221197</v>
      </c>
      <c r="BV286" s="226">
        <f t="shared" si="361"/>
        <v>11963.528728274596</v>
      </c>
      <c r="BW286" s="226">
        <f>+BW16+BW38+BW61+BW40+BW41+BW42+BW79+BW75+BW81+BW82+BW83+BW24+BW68+BW39+BW80+BW28+BW72+BW91+BW50+BW89+BW90+BW48+BW49+BW73+BW32+BW29</f>
        <v>11208.891089718396</v>
      </c>
      <c r="BX286" s="226">
        <f t="shared" ref="BX286:CB286" si="362">+BX16+BX38+BX61+BX40+BX41+BX42+BX79+BX75+BX81+BX82+BX83+BX24+BX68+BX39+BX80+BX28+BX72+BX91+BX50+BX89+BX90+BX48+BX49+BX73+BX32+BX29</f>
        <v>13927.135650374204</v>
      </c>
      <c r="BY286" s="226">
        <f t="shared" si="362"/>
        <v>10695.304372054401</v>
      </c>
      <c r="BZ286" s="226">
        <f t="shared" si="362"/>
        <v>13850.403902481807</v>
      </c>
      <c r="CA286" s="226">
        <f t="shared" si="362"/>
        <v>147150.61332839043</v>
      </c>
      <c r="CB286" s="226">
        <f t="shared" si="362"/>
        <v>11738.614360016803</v>
      </c>
      <c r="CC286" s="226">
        <f t="shared" ref="CC286:DC286" si="363">+CC16+CC38+CC61+CC40+CC41+CC42+CC79+CC75+CC81+CC82+CC83+CC24+CC68+CC39+CC80+CC28+CC72+CC91+CC50+CC89+CC90+CC48+CC49+CC73+CC32+CC29</f>
        <v>10603.260288767597</v>
      </c>
      <c r="CD286" s="226">
        <f t="shared" si="363"/>
        <v>11798.974069799797</v>
      </c>
      <c r="CE286" s="226">
        <f t="shared" si="363"/>
        <v>15640.275025244997</v>
      </c>
      <c r="CF286" s="226">
        <f t="shared" si="363"/>
        <v>12674.392616383599</v>
      </c>
      <c r="CG286" s="226">
        <f t="shared" si="363"/>
        <v>12776.406817208794</v>
      </c>
      <c r="CH286" s="226">
        <f t="shared" si="363"/>
        <v>16317.033206893606</v>
      </c>
      <c r="CI286" s="226">
        <f t="shared" si="363"/>
        <v>11346.074694733201</v>
      </c>
      <c r="CJ286" s="226">
        <f t="shared" si="363"/>
        <v>9882.5528240587973</v>
      </c>
      <c r="CK286" s="226">
        <f t="shared" si="363"/>
        <v>11607.96570810501</v>
      </c>
      <c r="CL286" s="226">
        <f t="shared" si="363"/>
        <v>10960.931696684</v>
      </c>
      <c r="CM286" s="226">
        <f t="shared" si="363"/>
        <v>15893.932633795199</v>
      </c>
      <c r="CN286" s="226">
        <f t="shared" si="363"/>
        <v>151240.4139416914</v>
      </c>
      <c r="CO286" s="226">
        <f t="shared" si="363"/>
        <v>14342.600736011396</v>
      </c>
      <c r="CP286" s="226">
        <f t="shared" si="363"/>
        <v>15081.927229999619</v>
      </c>
      <c r="CQ286" s="226">
        <f t="shared" si="363"/>
        <v>16326.804243229602</v>
      </c>
      <c r="CR286" s="226">
        <f t="shared" si="363"/>
        <v>15353.565758618393</v>
      </c>
      <c r="CS286" s="226">
        <f t="shared" si="363"/>
        <v>17601.186277435205</v>
      </c>
      <c r="CT286" s="226">
        <f t="shared" si="363"/>
        <v>17804.061647971812</v>
      </c>
      <c r="CU286" s="226">
        <f t="shared" si="363"/>
        <v>16382.650555464588</v>
      </c>
      <c r="CV286" s="226">
        <f t="shared" si="363"/>
        <v>23309.413206016208</v>
      </c>
      <c r="CW286" s="226">
        <f t="shared" si="363"/>
        <v>24456.711240183417</v>
      </c>
      <c r="CX286" s="226">
        <f t="shared" si="363"/>
        <v>25484.438702718999</v>
      </c>
      <c r="CY286" s="226">
        <f t="shared" si="363"/>
        <v>22087.316161754603</v>
      </c>
      <c r="CZ286" s="226">
        <f t="shared" si="363"/>
        <v>23791.013413464429</v>
      </c>
      <c r="DA286" s="226">
        <f t="shared" ref="DA286" si="364">+DA16+DA38+DA61+DA40+DA41+DA42+DA79+DA75+DA81+DA82+DA83+DA24+DA68+DA39+DA80+DA28+DA72+DA91+DA50+DA89+DA90+DA48+DA49+DA73+DA32+DA29</f>
        <v>232021.68917286833</v>
      </c>
      <c r="DB286" s="226">
        <f t="shared" si="363"/>
        <v>19122.149999795602</v>
      </c>
      <c r="DC286" s="226">
        <f t="shared" si="363"/>
        <v>17996.16761655299</v>
      </c>
      <c r="DD286" s="226">
        <f t="shared" ref="DD286" si="365">+DD16+DD38+DD61+DD40+DD41+DD42+DD79+DD75+DD81+DD82+DD83+DD24+DD68+DD39+DD80+DD28+DD72+DD91+DD50+DD89+DD90+DD48+DD49+DD73+DD32+DD29</f>
        <v>22271.175091376805</v>
      </c>
      <c r="DE286" s="202"/>
      <c r="DF286" s="202"/>
      <c r="DG286" s="202"/>
      <c r="DH286" s="202"/>
    </row>
    <row r="287" spans="1:115" ht="20.100000000000001" customHeight="1" x14ac:dyDescent="0.2">
      <c r="B287" s="376" t="s">
        <v>177</v>
      </c>
      <c r="C287" s="376"/>
      <c r="D287" s="202"/>
      <c r="E287" s="202"/>
      <c r="F287" s="202"/>
      <c r="G287" s="202"/>
      <c r="H287" s="202"/>
      <c r="I287" s="202"/>
      <c r="J287" s="202"/>
      <c r="K287" s="202"/>
      <c r="L287" s="202"/>
      <c r="M287" s="202"/>
      <c r="N287" s="202"/>
      <c r="O287" s="202"/>
      <c r="P287" s="205"/>
      <c r="Q287" s="203"/>
      <c r="R287" s="203"/>
      <c r="S287" s="203"/>
      <c r="T287" s="203"/>
      <c r="U287" s="203"/>
      <c r="V287" s="203"/>
      <c r="W287" s="203"/>
      <c r="X287" s="203"/>
      <c r="Y287" s="203"/>
      <c r="Z287" s="203"/>
      <c r="AA287" s="203"/>
      <c r="AB287" s="203"/>
      <c r="AC287" s="204"/>
      <c r="AD287" s="204"/>
      <c r="AE287" s="202"/>
      <c r="AF287" s="202"/>
      <c r="AG287" s="202"/>
      <c r="AH287" s="202"/>
      <c r="AI287" s="202"/>
      <c r="AJ287" s="202"/>
      <c r="AK287" s="202"/>
      <c r="AL287" s="202"/>
      <c r="AM287" s="202"/>
      <c r="AN287" s="202"/>
      <c r="AO287" s="202"/>
      <c r="AP287" s="202"/>
      <c r="AQ287" s="202"/>
      <c r="AR287" s="202"/>
      <c r="AS287" s="202"/>
      <c r="AT287" s="202"/>
      <c r="AU287" s="202"/>
      <c r="AV287" s="202"/>
      <c r="AW287" s="202"/>
      <c r="AX287" s="202"/>
      <c r="AY287" s="202"/>
      <c r="AZ287" s="202"/>
      <c r="BA287" s="202"/>
      <c r="BB287" s="202"/>
      <c r="BC287" s="202"/>
      <c r="BD287" s="202"/>
      <c r="BE287" s="202"/>
      <c r="BF287" s="202"/>
      <c r="BG287" s="202"/>
      <c r="BH287" s="202"/>
      <c r="BI287" s="202"/>
      <c r="BJ287" s="202"/>
      <c r="BK287" s="202"/>
      <c r="BL287" s="202"/>
      <c r="BM287" s="202" t="s">
        <v>140</v>
      </c>
      <c r="BN287" s="202"/>
      <c r="BO287" s="226">
        <f t="shared" ref="BO287" si="366">+BO22+BO30+BO67+BO74</f>
        <v>12964.190880851598</v>
      </c>
      <c r="BP287" s="226">
        <f t="shared" ref="BP287:BW287" si="367">+BP22+BP30+BP67+BP74</f>
        <v>10364.493823453204</v>
      </c>
      <c r="BQ287" s="226">
        <f t="shared" si="367"/>
        <v>10472.582842125599</v>
      </c>
      <c r="BR287" s="226">
        <f t="shared" si="367"/>
        <v>13151.908600921595</v>
      </c>
      <c r="BS287" s="226">
        <f t="shared" si="367"/>
        <v>13241.075117342001</v>
      </c>
      <c r="BT287" s="226">
        <f t="shared" si="367"/>
        <v>11707.749688541597</v>
      </c>
      <c r="BU287" s="226">
        <f t="shared" si="367"/>
        <v>14656.543309713194</v>
      </c>
      <c r="BV287" s="226">
        <f t="shared" si="367"/>
        <v>11245.688171367994</v>
      </c>
      <c r="BW287" s="226">
        <f t="shared" si="367"/>
        <v>13284.6145515596</v>
      </c>
      <c r="BX287" s="226">
        <f t="shared" ref="BX287:CB287" si="368">+BX22+BX30+BX67+BX74</f>
        <v>13171.345551372004</v>
      </c>
      <c r="BY287" s="226">
        <f t="shared" si="368"/>
        <v>11006.592981879203</v>
      </c>
      <c r="BZ287" s="226">
        <f t="shared" si="368"/>
        <v>16920.756149307996</v>
      </c>
      <c r="CA287" s="226">
        <f t="shared" si="368"/>
        <v>152187.54166843559</v>
      </c>
      <c r="CB287" s="226">
        <f t="shared" si="368"/>
        <v>12940.746403763605</v>
      </c>
      <c r="CC287" s="226">
        <f t="shared" ref="CC287:DC287" si="369">+CC22+CC30+CC67+CC74</f>
        <v>10913.8590345952</v>
      </c>
      <c r="CD287" s="226">
        <f t="shared" si="369"/>
        <v>11259.193025132005</v>
      </c>
      <c r="CE287" s="226">
        <f t="shared" si="369"/>
        <v>13008.093457273593</v>
      </c>
      <c r="CF287" s="226">
        <f t="shared" si="369"/>
        <v>11620.775444185601</v>
      </c>
      <c r="CG287" s="226">
        <f t="shared" si="369"/>
        <v>12579.213577553195</v>
      </c>
      <c r="CH287" s="226">
        <f t="shared" si="369"/>
        <v>13609.245798002003</v>
      </c>
      <c r="CI287" s="226">
        <f t="shared" si="369"/>
        <v>11013.688348970802</v>
      </c>
      <c r="CJ287" s="226">
        <f t="shared" si="369"/>
        <v>12545.735823881207</v>
      </c>
      <c r="CK287" s="226">
        <f t="shared" si="369"/>
        <v>15680.800363019202</v>
      </c>
      <c r="CL287" s="226">
        <f t="shared" si="369"/>
        <v>13102.683475493195</v>
      </c>
      <c r="CM287" s="226">
        <f t="shared" si="369"/>
        <v>19346.20569899719</v>
      </c>
      <c r="CN287" s="226">
        <f t="shared" si="369"/>
        <v>157620.24045086681</v>
      </c>
      <c r="CO287" s="226">
        <f t="shared" si="369"/>
        <v>12235.402745810399</v>
      </c>
      <c r="CP287" s="226">
        <f t="shared" si="369"/>
        <v>10860.803291358796</v>
      </c>
      <c r="CQ287" s="226">
        <f t="shared" si="369"/>
        <v>14912.831600480002</v>
      </c>
      <c r="CR287" s="226">
        <f t="shared" si="369"/>
        <v>15720.969487205999</v>
      </c>
      <c r="CS287" s="226">
        <f t="shared" si="369"/>
        <v>14942.549106524793</v>
      </c>
      <c r="CT287" s="226">
        <f t="shared" si="369"/>
        <v>15223.325932441197</v>
      </c>
      <c r="CU287" s="226">
        <f t="shared" si="369"/>
        <v>11816.251260774006</v>
      </c>
      <c r="CV287" s="226">
        <f t="shared" si="369"/>
        <v>13386.080111126004</v>
      </c>
      <c r="CW287" s="226">
        <f t="shared" si="369"/>
        <v>13132.018079947205</v>
      </c>
      <c r="CX287" s="226">
        <f t="shared" si="369"/>
        <v>13388.765644164007</v>
      </c>
      <c r="CY287" s="226">
        <f t="shared" si="369"/>
        <v>13345.309154556409</v>
      </c>
      <c r="CZ287" s="226">
        <f t="shared" si="369"/>
        <v>17701.325445318398</v>
      </c>
      <c r="DA287" s="226">
        <f t="shared" ref="DA287" si="370">+DA22+DA30+DA67+DA74</f>
        <v>166665.63185970718</v>
      </c>
      <c r="DB287" s="226">
        <f t="shared" si="369"/>
        <v>11543.514378728798</v>
      </c>
      <c r="DC287" s="226">
        <f t="shared" si="369"/>
        <v>9385.3339895991994</v>
      </c>
      <c r="DD287" s="226">
        <f t="shared" ref="DD287" si="371">+DD22+DD30+DD67+DD74</f>
        <v>13127.692704064801</v>
      </c>
      <c r="DE287" s="202"/>
      <c r="DF287" s="202"/>
      <c r="DG287" s="202"/>
      <c r="DH287" s="202"/>
    </row>
    <row r="288" spans="1:115" ht="20.100000000000001" customHeight="1" x14ac:dyDescent="0.2">
      <c r="B288" s="376" t="s">
        <v>178</v>
      </c>
      <c r="C288" s="376"/>
      <c r="D288" s="202"/>
      <c r="E288" s="202"/>
      <c r="F288" s="202"/>
      <c r="G288" s="202"/>
      <c r="H288" s="202"/>
      <c r="I288" s="202"/>
      <c r="J288" s="202"/>
      <c r="K288" s="202"/>
      <c r="L288" s="202"/>
      <c r="M288" s="202"/>
      <c r="N288" s="202"/>
      <c r="O288" s="202"/>
      <c r="P288" s="205"/>
      <c r="Q288" s="203"/>
      <c r="R288" s="203"/>
      <c r="S288" s="203"/>
      <c r="T288" s="203"/>
      <c r="U288" s="203"/>
      <c r="V288" s="203"/>
      <c r="W288" s="203"/>
      <c r="X288" s="203"/>
      <c r="Y288" s="203"/>
      <c r="Z288" s="203"/>
      <c r="AA288" s="203"/>
      <c r="AB288" s="203"/>
      <c r="AC288" s="204"/>
      <c r="AD288" s="204"/>
      <c r="AE288" s="202"/>
      <c r="AF288" s="202"/>
      <c r="AG288" s="202"/>
      <c r="AH288" s="202"/>
      <c r="AI288" s="202"/>
      <c r="AJ288" s="202"/>
      <c r="AK288" s="202"/>
      <c r="AL288" s="202"/>
      <c r="AM288" s="202"/>
      <c r="AN288" s="202"/>
      <c r="AO288" s="202"/>
      <c r="AP288" s="202"/>
      <c r="AQ288" s="202"/>
      <c r="AR288" s="202"/>
      <c r="AS288" s="202"/>
      <c r="AT288" s="202"/>
      <c r="AU288" s="202"/>
      <c r="AV288" s="202"/>
      <c r="AW288" s="202"/>
      <c r="AX288" s="202"/>
      <c r="AY288" s="202"/>
      <c r="AZ288" s="202"/>
      <c r="BA288" s="202"/>
      <c r="BB288" s="202"/>
      <c r="BC288" s="202"/>
      <c r="BD288" s="202"/>
      <c r="BE288" s="202"/>
      <c r="BF288" s="202"/>
      <c r="BG288" s="202"/>
      <c r="BH288" s="202"/>
      <c r="BI288" s="202"/>
      <c r="BJ288" s="202"/>
      <c r="BK288" s="202"/>
      <c r="BL288" s="202"/>
      <c r="BM288" s="202" t="s">
        <v>163</v>
      </c>
      <c r="BN288" s="202"/>
      <c r="BO288" s="226">
        <f t="shared" ref="BO288" si="372">+BO25+BO26+BO27+BO55+BO69+BO70+BO71+BO92</f>
        <v>0</v>
      </c>
      <c r="BP288" s="226">
        <f t="shared" ref="BP288:BW288" si="373">+BP25+BP26+BP27+BP55+BP69+BP70+BP71+BP92</f>
        <v>0</v>
      </c>
      <c r="BQ288" s="226">
        <f t="shared" si="373"/>
        <v>0</v>
      </c>
      <c r="BR288" s="226">
        <f t="shared" si="373"/>
        <v>0</v>
      </c>
      <c r="BS288" s="226">
        <f t="shared" si="373"/>
        <v>0</v>
      </c>
      <c r="BT288" s="226">
        <f t="shared" si="373"/>
        <v>0</v>
      </c>
      <c r="BU288" s="226">
        <f t="shared" si="373"/>
        <v>0</v>
      </c>
      <c r="BV288" s="226">
        <f t="shared" si="373"/>
        <v>0</v>
      </c>
      <c r="BW288" s="226">
        <f t="shared" si="373"/>
        <v>0</v>
      </c>
      <c r="BX288" s="226">
        <f t="shared" ref="BX288:CB288" si="374">+BX25+BX26+BX27+BX55+BX69+BX70+BX71+BX92</f>
        <v>0</v>
      </c>
      <c r="BY288" s="226">
        <f t="shared" si="374"/>
        <v>0</v>
      </c>
      <c r="BZ288" s="226">
        <f t="shared" si="374"/>
        <v>418.43892826239994</v>
      </c>
      <c r="CA288" s="226">
        <f t="shared" si="374"/>
        <v>418.43892826239994</v>
      </c>
      <c r="CB288" s="226">
        <f t="shared" si="374"/>
        <v>299.78410955440006</v>
      </c>
      <c r="CC288" s="226">
        <f t="shared" ref="CC288:DC288" si="375">+CC25+CC26+CC27+CC55+CC69+CC70+CC71+CC92</f>
        <v>266.46611803200005</v>
      </c>
      <c r="CD288" s="226">
        <f t="shared" si="375"/>
        <v>287.03975270440009</v>
      </c>
      <c r="CE288" s="226">
        <f t="shared" si="375"/>
        <v>265.10947830280003</v>
      </c>
      <c r="CF288" s="226">
        <f t="shared" si="375"/>
        <v>279.11209250960013</v>
      </c>
      <c r="CG288" s="226">
        <f t="shared" si="375"/>
        <v>308.78852545400008</v>
      </c>
      <c r="CH288" s="226">
        <f t="shared" si="375"/>
        <v>301.00348086679998</v>
      </c>
      <c r="CI288" s="226">
        <f t="shared" si="375"/>
        <v>294.2946701084</v>
      </c>
      <c r="CJ288" s="226">
        <f t="shared" si="375"/>
        <v>282.66735069959998</v>
      </c>
      <c r="CK288" s="226">
        <f t="shared" si="375"/>
        <v>279.63173816359995</v>
      </c>
      <c r="CL288" s="226">
        <f t="shared" si="375"/>
        <v>311.49051098839999</v>
      </c>
      <c r="CM288" s="226">
        <f t="shared" si="375"/>
        <v>423.41188911120014</v>
      </c>
      <c r="CN288" s="226">
        <f t="shared" si="375"/>
        <v>3598.7997164952008</v>
      </c>
      <c r="CO288" s="226">
        <f t="shared" si="375"/>
        <v>319.08597512480003</v>
      </c>
      <c r="CP288" s="226">
        <f t="shared" si="375"/>
        <v>306.15101763119981</v>
      </c>
      <c r="CQ288" s="226">
        <f t="shared" si="375"/>
        <v>316.49586525680002</v>
      </c>
      <c r="CR288" s="226">
        <f t="shared" si="375"/>
        <v>305.32053259600008</v>
      </c>
      <c r="CS288" s="226">
        <f t="shared" si="375"/>
        <v>347.58652494199998</v>
      </c>
      <c r="CT288" s="226">
        <f t="shared" si="375"/>
        <v>320.62712490760003</v>
      </c>
      <c r="CU288" s="226">
        <f t="shared" si="375"/>
        <v>315.38838005120004</v>
      </c>
      <c r="CV288" s="226">
        <f t="shared" si="375"/>
        <v>342.49137454279992</v>
      </c>
      <c r="CW288" s="226">
        <f t="shared" si="375"/>
        <v>301.99334415519985</v>
      </c>
      <c r="CX288" s="226">
        <f t="shared" si="375"/>
        <v>318.52713061439994</v>
      </c>
      <c r="CY288" s="226">
        <f t="shared" si="375"/>
        <v>338.32497169999999</v>
      </c>
      <c r="CZ288" s="226">
        <f t="shared" si="375"/>
        <v>431.02759491279988</v>
      </c>
      <c r="DA288" s="226">
        <f t="shared" ref="DA288" si="376">+DA25+DA26+DA27+DA55+DA69+DA70+DA71+DA92</f>
        <v>3963.0198364347998</v>
      </c>
      <c r="DB288" s="226">
        <f t="shared" si="375"/>
        <v>362.35282532120004</v>
      </c>
      <c r="DC288" s="226">
        <f t="shared" si="375"/>
        <v>256.10781617560002</v>
      </c>
      <c r="DD288" s="226">
        <f t="shared" ref="DD288" si="377">+DD25+DD26+DD27+DD55+DD69+DD70+DD71+DD92</f>
        <v>372.53256039680002</v>
      </c>
      <c r="DE288" s="202"/>
      <c r="DF288" s="202"/>
      <c r="DG288" s="202"/>
      <c r="DH288" s="202"/>
    </row>
    <row r="289" spans="2:112" ht="20.100000000000001" customHeight="1" thickBot="1" x14ac:dyDescent="0.25">
      <c r="B289" s="376" t="s">
        <v>185</v>
      </c>
      <c r="C289" s="376"/>
      <c r="D289" s="202"/>
      <c r="E289" s="202"/>
      <c r="F289" s="202"/>
      <c r="G289" s="202"/>
      <c r="H289" s="202"/>
      <c r="I289" s="202"/>
      <c r="J289" s="202"/>
      <c r="K289" s="202"/>
      <c r="L289" s="202"/>
      <c r="M289" s="202"/>
      <c r="N289" s="202"/>
      <c r="O289" s="202"/>
      <c r="P289" s="205"/>
      <c r="Q289" s="203"/>
      <c r="R289" s="203"/>
      <c r="S289" s="203"/>
      <c r="T289" s="203"/>
      <c r="U289" s="203"/>
      <c r="V289" s="203"/>
      <c r="W289" s="203"/>
      <c r="X289" s="203"/>
      <c r="Y289" s="203"/>
      <c r="Z289" s="203"/>
      <c r="AA289" s="203"/>
      <c r="AB289" s="203"/>
      <c r="AC289" s="204"/>
      <c r="AD289" s="204"/>
      <c r="AE289" s="202"/>
      <c r="AF289" s="202"/>
      <c r="AG289" s="202"/>
      <c r="AH289" s="202"/>
      <c r="AI289" s="202"/>
      <c r="AJ289" s="202"/>
      <c r="AK289" s="202"/>
      <c r="AL289" s="202"/>
      <c r="AM289" s="202"/>
      <c r="AN289" s="202"/>
      <c r="AO289" s="202"/>
      <c r="AP289" s="202"/>
      <c r="AQ289" s="202"/>
      <c r="AR289" s="202"/>
      <c r="AS289" s="202"/>
      <c r="AT289" s="202"/>
      <c r="AU289" s="202"/>
      <c r="AV289" s="202"/>
      <c r="AW289" s="202"/>
      <c r="AX289" s="202"/>
      <c r="AY289" s="202"/>
      <c r="AZ289" s="202"/>
      <c r="BA289" s="202"/>
      <c r="BB289" s="202"/>
      <c r="BC289" s="202"/>
      <c r="BD289" s="202"/>
      <c r="BE289" s="202"/>
      <c r="BF289" s="202"/>
      <c r="BG289" s="202"/>
      <c r="BH289" s="202"/>
      <c r="BI289" s="202"/>
      <c r="BJ289" s="202"/>
      <c r="BK289" s="202"/>
      <c r="BL289" s="202"/>
      <c r="BM289" s="202"/>
      <c r="BN289" s="202"/>
      <c r="BO289" s="226">
        <f t="shared" ref="BO289" si="378">+BO43+BO44+BO84+BO85+BO93+BO56+BO45</f>
        <v>0</v>
      </c>
      <c r="BP289" s="226">
        <f t="shared" ref="BP289:BW289" si="379">+BP43+BP44+BP84+BP85+BP93+BP56+BP45</f>
        <v>0</v>
      </c>
      <c r="BQ289" s="226">
        <f t="shared" si="379"/>
        <v>0</v>
      </c>
      <c r="BR289" s="226">
        <f t="shared" si="379"/>
        <v>0</v>
      </c>
      <c r="BS289" s="226">
        <f t="shared" si="379"/>
        <v>0</v>
      </c>
      <c r="BT289" s="226">
        <f t="shared" si="379"/>
        <v>0</v>
      </c>
      <c r="BU289" s="226">
        <f t="shared" si="379"/>
        <v>0</v>
      </c>
      <c r="BV289" s="226">
        <f t="shared" si="379"/>
        <v>0</v>
      </c>
      <c r="BW289" s="226">
        <f t="shared" si="379"/>
        <v>0</v>
      </c>
      <c r="BX289" s="226">
        <f t="shared" ref="BX289:CB289" si="380">+BX43+BX44+BX84+BX85+BX93+BX56+BX45</f>
        <v>0</v>
      </c>
      <c r="BY289" s="226">
        <f t="shared" si="380"/>
        <v>0</v>
      </c>
      <c r="BZ289" s="226">
        <f t="shared" si="380"/>
        <v>0</v>
      </c>
      <c r="CA289" s="226">
        <f t="shared" si="380"/>
        <v>0</v>
      </c>
      <c r="CB289" s="226">
        <f t="shared" si="380"/>
        <v>0</v>
      </c>
      <c r="CC289" s="226">
        <f t="shared" ref="CC289:DC289" si="381">+CC43+CC44+CC84+CC85+CC93+CC56+CC45</f>
        <v>0</v>
      </c>
      <c r="CD289" s="226">
        <f t="shared" si="381"/>
        <v>0</v>
      </c>
      <c r="CE289" s="226">
        <f t="shared" si="381"/>
        <v>0</v>
      </c>
      <c r="CF289" s="226">
        <f t="shared" si="381"/>
        <v>0</v>
      </c>
      <c r="CG289" s="226">
        <f t="shared" si="381"/>
        <v>16.612965386399999</v>
      </c>
      <c r="CH289" s="226">
        <f t="shared" si="381"/>
        <v>31.092050340399997</v>
      </c>
      <c r="CI289" s="226">
        <f t="shared" si="381"/>
        <v>27.265099048399996</v>
      </c>
      <c r="CJ289" s="226">
        <f t="shared" si="381"/>
        <v>33.394732142800017</v>
      </c>
      <c r="CK289" s="226">
        <f t="shared" si="381"/>
        <v>26.044195848000001</v>
      </c>
      <c r="CL289" s="226">
        <f t="shared" si="381"/>
        <v>28.920757536800004</v>
      </c>
      <c r="CM289" s="226">
        <f t="shared" si="381"/>
        <v>49.443118980400001</v>
      </c>
      <c r="CN289" s="226">
        <f t="shared" si="381"/>
        <v>212.7729192832</v>
      </c>
      <c r="CO289" s="226">
        <f t="shared" si="381"/>
        <v>33.717136098800012</v>
      </c>
      <c r="CP289" s="226">
        <f t="shared" si="381"/>
        <v>32.474854239199999</v>
      </c>
      <c r="CQ289" s="226">
        <f t="shared" si="381"/>
        <v>38.051413154399995</v>
      </c>
      <c r="CR289" s="226">
        <f t="shared" si="381"/>
        <v>32.975726038799984</v>
      </c>
      <c r="CS289" s="226">
        <f t="shared" si="381"/>
        <v>38.604584278800004</v>
      </c>
      <c r="CT289" s="226">
        <f t="shared" si="381"/>
        <v>36.774345053199994</v>
      </c>
      <c r="CU289" s="226">
        <f t="shared" si="381"/>
        <v>37.143310834800005</v>
      </c>
      <c r="CV289" s="226">
        <f t="shared" si="381"/>
        <v>42.309497439600001</v>
      </c>
      <c r="CW289" s="226">
        <f t="shared" si="381"/>
        <v>39.695983622399993</v>
      </c>
      <c r="CX289" s="226">
        <f t="shared" si="381"/>
        <v>36.762193458399999</v>
      </c>
      <c r="CY289" s="226">
        <f t="shared" si="381"/>
        <v>44.404553115999988</v>
      </c>
      <c r="CZ289" s="226">
        <f t="shared" si="381"/>
        <v>54.414776295999999</v>
      </c>
      <c r="DA289" s="226">
        <f t="shared" ref="DA289" si="382">+DA43+DA44+DA84+DA85+DA93+DA56+DA45</f>
        <v>467.32837363039994</v>
      </c>
      <c r="DB289" s="226">
        <f t="shared" si="381"/>
        <v>45.928146067199997</v>
      </c>
      <c r="DC289" s="226">
        <f t="shared" si="381"/>
        <v>36.168921773200005</v>
      </c>
      <c r="DD289" s="226">
        <f t="shared" ref="DD289" si="383">+DD43+DD44+DD84+DD85+DD93+DD56+DD45</f>
        <v>50.41693296679999</v>
      </c>
      <c r="DE289" s="202"/>
      <c r="DF289" s="202"/>
      <c r="DG289" s="202"/>
      <c r="DH289" s="202"/>
    </row>
    <row r="290" spans="2:112" ht="20.100000000000001" customHeight="1" thickBot="1" x14ac:dyDescent="0.3">
      <c r="B290" s="212"/>
      <c r="C290" s="213"/>
      <c r="D290" s="202"/>
      <c r="E290" s="202"/>
      <c r="F290" s="202"/>
      <c r="G290" s="202"/>
      <c r="H290" s="202"/>
      <c r="I290" s="202"/>
      <c r="J290" s="202"/>
      <c r="K290" s="202"/>
      <c r="L290" s="202"/>
      <c r="M290" s="202"/>
      <c r="N290" s="202"/>
      <c r="O290" s="202"/>
      <c r="P290" s="205"/>
      <c r="Q290" s="203"/>
      <c r="R290" s="203"/>
      <c r="S290" s="203"/>
      <c r="T290" s="203"/>
      <c r="U290" s="203"/>
      <c r="V290" s="203"/>
      <c r="W290" s="203"/>
      <c r="X290" s="203"/>
      <c r="Y290" s="203"/>
      <c r="Z290" s="203"/>
      <c r="AA290" s="203"/>
      <c r="AB290" s="203"/>
      <c r="AC290" s="204"/>
      <c r="AD290" s="204"/>
      <c r="AE290" s="202"/>
      <c r="AF290" s="202"/>
      <c r="AG290" s="202"/>
      <c r="AH290" s="202"/>
      <c r="AI290" s="202"/>
      <c r="AJ290" s="202"/>
      <c r="AK290" s="202"/>
      <c r="AL290" s="202"/>
      <c r="AM290" s="202"/>
      <c r="AN290" s="202"/>
      <c r="AO290" s="202"/>
      <c r="AP290" s="202"/>
      <c r="AQ290" s="202"/>
      <c r="AR290" s="202"/>
      <c r="AS290" s="202"/>
      <c r="AT290" s="202"/>
      <c r="AU290" s="202"/>
      <c r="AV290" s="202"/>
      <c r="AW290" s="202"/>
      <c r="AX290" s="202"/>
      <c r="AY290" s="202"/>
      <c r="AZ290" s="202"/>
      <c r="BA290" s="202"/>
      <c r="BB290" s="202"/>
      <c r="BC290" s="202"/>
      <c r="BD290" s="202"/>
      <c r="BE290" s="202"/>
      <c r="BF290" s="202"/>
      <c r="BG290" s="202"/>
      <c r="BH290" s="202"/>
      <c r="BI290" s="202"/>
      <c r="BJ290" s="202"/>
      <c r="BK290" s="202"/>
      <c r="BL290" s="202"/>
      <c r="BM290" s="202"/>
      <c r="BN290" s="202"/>
      <c r="BO290" s="378">
        <f t="shared" ref="BO290:CF290" si="384">SUM(BO279:BO289)</f>
        <v>38449.323481954794</v>
      </c>
      <c r="BP290" s="378">
        <f t="shared" si="384"/>
        <v>30850.744574973207</v>
      </c>
      <c r="BQ290" s="378">
        <f t="shared" si="384"/>
        <v>34307.482558024793</v>
      </c>
      <c r="BR290" s="378">
        <f t="shared" si="384"/>
        <v>39453.262589276397</v>
      </c>
      <c r="BS290" s="378">
        <f t="shared" si="384"/>
        <v>39711.235008248797</v>
      </c>
      <c r="BT290" s="378">
        <f t="shared" si="384"/>
        <v>34724.050935342602</v>
      </c>
      <c r="BU290" s="378">
        <f t="shared" si="384"/>
        <v>44447.977237269588</v>
      </c>
      <c r="BV290" s="378">
        <f t="shared" si="384"/>
        <v>34744.720174825794</v>
      </c>
      <c r="BW290" s="378">
        <f t="shared" si="384"/>
        <v>34969.441655805596</v>
      </c>
      <c r="BX290" s="378">
        <f t="shared" si="384"/>
        <v>39922.164396643006</v>
      </c>
      <c r="BY290" s="378">
        <f t="shared" si="384"/>
        <v>31544.272569643606</v>
      </c>
      <c r="BZ290" s="378">
        <f t="shared" si="384"/>
        <v>45996.881500293413</v>
      </c>
      <c r="CA290" s="378">
        <f t="shared" si="384"/>
        <v>449121.55668230163</v>
      </c>
      <c r="CB290" s="378">
        <f t="shared" si="384"/>
        <v>37185.348018074801</v>
      </c>
      <c r="CC290" s="378">
        <f t="shared" si="384"/>
        <v>31938.432963621795</v>
      </c>
      <c r="CD290" s="378">
        <f t="shared" si="384"/>
        <v>35896.3763075592</v>
      </c>
      <c r="CE290" s="378">
        <f t="shared" si="384"/>
        <v>44613.640188923389</v>
      </c>
      <c r="CF290" s="378">
        <f t="shared" si="384"/>
        <v>37478.276447491196</v>
      </c>
      <c r="CG290" s="460">
        <f t="shared" ref="CG290:CL290" si="385">SUM(CG279:CG289)</f>
        <v>39223.599288372592</v>
      </c>
      <c r="CH290" s="461">
        <f t="shared" si="385"/>
        <v>46448.703443585408</v>
      </c>
      <c r="CI290" s="461">
        <f t="shared" si="385"/>
        <v>35184.15615821661</v>
      </c>
      <c r="CJ290" s="461">
        <f t="shared" si="385"/>
        <v>34348.739597804604</v>
      </c>
      <c r="CK290" s="461">
        <f t="shared" si="385"/>
        <v>41851.124017608214</v>
      </c>
      <c r="CL290" s="461">
        <f t="shared" si="385"/>
        <v>36067.871481748989</v>
      </c>
      <c r="CM290" s="461">
        <f t="shared" ref="CM290:CO290" si="386">SUM(CM279:CM289)</f>
        <v>50623.231000655986</v>
      </c>
      <c r="CN290" s="461">
        <f t="shared" ref="CN290" si="387">SUM(CN279:CN289)</f>
        <v>470859.4989136628</v>
      </c>
      <c r="CO290" s="461">
        <f t="shared" si="386"/>
        <v>39118.560439683795</v>
      </c>
      <c r="CP290" s="573">
        <f t="shared" ref="CP290:CQ290" si="388">SUM(CP279:CP289)</f>
        <v>37224.667257901216</v>
      </c>
      <c r="CQ290" s="573">
        <f t="shared" si="388"/>
        <v>44173.803410963199</v>
      </c>
      <c r="CR290" s="573">
        <f t="shared" ref="CR290:CS290" si="389">SUM(CR279:CR289)</f>
        <v>47383.99920524859</v>
      </c>
      <c r="CS290" s="573">
        <f t="shared" si="389"/>
        <v>48006.420544612403</v>
      </c>
      <c r="CT290" s="573">
        <f t="shared" ref="CT290:CU290" si="390">SUM(CT279:CT289)</f>
        <v>47979.277673351811</v>
      </c>
      <c r="CU290" s="573">
        <f t="shared" si="390"/>
        <v>41331.875095369389</v>
      </c>
      <c r="CV290" s="573">
        <f t="shared" ref="CV290:CW290" si="391">SUM(CV279:CV289)</f>
        <v>52218.958868088404</v>
      </c>
      <c r="CW290" s="573">
        <f t="shared" si="391"/>
        <v>51609.053485662218</v>
      </c>
      <c r="CX290" s="573">
        <f t="shared" ref="CX290:CY290" si="392">SUM(CX279:CX289)</f>
        <v>54278.020558305412</v>
      </c>
      <c r="CY290" s="573">
        <f t="shared" si="392"/>
        <v>49496.657161060393</v>
      </c>
      <c r="CZ290" s="573">
        <f t="shared" ref="CZ290:DB290" si="393">SUM(CZ279:CZ289)</f>
        <v>59696.380025538019</v>
      </c>
      <c r="DA290" s="573">
        <f t="shared" ref="DA290" si="394">SUM(DA279:DA289)</f>
        <v>572517.67372578487</v>
      </c>
      <c r="DB290" s="573">
        <f t="shared" si="393"/>
        <v>45225.790655030396</v>
      </c>
      <c r="DC290" s="573">
        <f t="shared" ref="DC290:DD290" si="395">SUM(DC279:DC289)</f>
        <v>38485.070131665991</v>
      </c>
      <c r="DD290" s="573">
        <f t="shared" si="395"/>
        <v>49252.560680905408</v>
      </c>
      <c r="DE290" s="202"/>
      <c r="DF290" s="202"/>
      <c r="DG290" s="202"/>
      <c r="DH290" s="202"/>
    </row>
    <row r="291" spans="2:112" ht="20.100000000000001" customHeight="1" x14ac:dyDescent="0.25">
      <c r="B291" s="212"/>
      <c r="C291" s="213"/>
      <c r="D291" s="202"/>
      <c r="E291" s="202"/>
      <c r="F291" s="202"/>
      <c r="G291" s="202"/>
      <c r="H291" s="202"/>
      <c r="I291" s="202"/>
      <c r="J291" s="202"/>
      <c r="K291" s="202"/>
      <c r="L291" s="202"/>
      <c r="M291" s="202"/>
      <c r="N291" s="202"/>
      <c r="O291" s="202"/>
      <c r="P291" s="205"/>
      <c r="Q291" s="203"/>
      <c r="R291" s="203"/>
      <c r="S291" s="203"/>
      <c r="T291" s="203"/>
      <c r="U291" s="203"/>
      <c r="V291" s="203"/>
      <c r="W291" s="203"/>
      <c r="X291" s="203"/>
      <c r="Y291" s="203"/>
      <c r="Z291" s="203"/>
      <c r="AA291" s="203"/>
      <c r="AB291" s="203"/>
      <c r="AC291" s="204"/>
      <c r="AD291" s="204"/>
      <c r="AE291" s="202"/>
      <c r="AF291" s="202"/>
      <c r="AG291" s="202"/>
      <c r="AH291" s="202"/>
      <c r="AI291" s="202"/>
      <c r="AJ291" s="202"/>
      <c r="AK291" s="202"/>
      <c r="AL291" s="202"/>
      <c r="AM291" s="202"/>
      <c r="AN291" s="202"/>
      <c r="AO291" s="202"/>
      <c r="AP291" s="202"/>
      <c r="AQ291" s="202"/>
      <c r="AR291" s="202"/>
      <c r="AS291" s="202"/>
      <c r="AT291" s="202"/>
      <c r="AU291" s="202"/>
      <c r="AV291" s="202"/>
      <c r="AW291" s="202"/>
      <c r="AX291" s="202"/>
      <c r="AY291" s="202"/>
      <c r="AZ291" s="202"/>
      <c r="BA291" s="202"/>
      <c r="BB291" s="202"/>
      <c r="BC291" s="202"/>
      <c r="BD291" s="202"/>
      <c r="BE291" s="202"/>
      <c r="BF291" s="202"/>
      <c r="BG291" s="202"/>
      <c r="BH291" s="202"/>
      <c r="BI291" s="202"/>
      <c r="BJ291" s="202"/>
      <c r="BK291" s="202"/>
      <c r="BL291" s="202"/>
      <c r="BM291" s="202"/>
      <c r="BN291" s="202"/>
      <c r="BO291" s="202"/>
      <c r="BP291" s="202"/>
      <c r="BQ291" s="202"/>
      <c r="BR291" s="202"/>
      <c r="BS291" s="202"/>
      <c r="BT291" s="202"/>
      <c r="BU291" s="202"/>
      <c r="BV291" s="202"/>
      <c r="BW291" s="226"/>
      <c r="BX291" s="226"/>
      <c r="BY291" s="226"/>
      <c r="BZ291" s="226"/>
      <c r="CA291" s="226"/>
      <c r="CB291" s="226"/>
      <c r="CC291" s="226"/>
      <c r="CD291" s="226"/>
      <c r="CE291" s="226"/>
      <c r="CF291" s="226"/>
      <c r="CG291" s="226"/>
      <c r="CH291" s="226"/>
      <c r="CI291" s="226"/>
      <c r="CJ291" s="226"/>
      <c r="CK291" s="226"/>
      <c r="CL291" s="226"/>
      <c r="CM291" s="226"/>
      <c r="CN291" s="226"/>
      <c r="CO291" s="226"/>
      <c r="CP291" s="226"/>
      <c r="CQ291" s="226"/>
      <c r="CR291" s="226"/>
      <c r="CS291" s="226"/>
      <c r="CT291" s="226"/>
      <c r="CU291" s="226"/>
      <c r="CV291" s="226"/>
      <c r="CW291" s="226"/>
      <c r="CX291" s="226"/>
      <c r="CY291" s="226"/>
      <c r="CZ291" s="226"/>
      <c r="DA291" s="226"/>
      <c r="DB291" s="226"/>
      <c r="DC291" s="226"/>
      <c r="DD291" s="226"/>
      <c r="DE291" s="202"/>
      <c r="DF291" s="202"/>
      <c r="DG291" s="202"/>
      <c r="DH291" s="202"/>
    </row>
    <row r="292" spans="2:112" ht="20.100000000000001" customHeight="1" x14ac:dyDescent="0.25">
      <c r="B292" s="212"/>
      <c r="C292" s="213"/>
      <c r="D292" s="202"/>
      <c r="E292" s="202"/>
      <c r="F292" s="202"/>
      <c r="G292" s="202"/>
      <c r="H292" s="202"/>
      <c r="I292" s="202"/>
      <c r="J292" s="202"/>
      <c r="K292" s="202"/>
      <c r="L292" s="202"/>
      <c r="M292" s="202"/>
      <c r="N292" s="202"/>
      <c r="O292" s="202"/>
      <c r="P292" s="205"/>
      <c r="Q292" s="203"/>
      <c r="R292" s="203"/>
      <c r="S292" s="203"/>
      <c r="T292" s="203"/>
      <c r="U292" s="203"/>
      <c r="V292" s="203"/>
      <c r="W292" s="203"/>
      <c r="X292" s="203"/>
      <c r="Y292" s="203"/>
      <c r="Z292" s="203"/>
      <c r="AA292" s="203"/>
      <c r="AB292" s="203"/>
      <c r="AC292" s="204"/>
      <c r="AD292" s="204"/>
      <c r="AE292" s="202"/>
      <c r="AF292" s="202"/>
      <c r="AG292" s="202"/>
      <c r="AH292" s="202"/>
      <c r="AI292" s="202"/>
      <c r="AJ292" s="202"/>
      <c r="AK292" s="202"/>
      <c r="AL292" s="202"/>
      <c r="AM292" s="202"/>
      <c r="AN292" s="202"/>
      <c r="AO292" s="202"/>
      <c r="AP292" s="202"/>
      <c r="AQ292" s="202"/>
      <c r="AR292" s="202"/>
      <c r="AS292" s="202"/>
      <c r="AT292" s="202"/>
      <c r="AU292" s="202"/>
      <c r="AV292" s="202"/>
      <c r="AW292" s="202"/>
      <c r="AX292" s="202"/>
      <c r="AY292" s="202"/>
      <c r="AZ292" s="202"/>
      <c r="BA292" s="202"/>
      <c r="BB292" s="202"/>
      <c r="BC292" s="202"/>
      <c r="BD292" s="202"/>
      <c r="BE292" s="202"/>
      <c r="BF292" s="202"/>
      <c r="BG292" s="202"/>
      <c r="BH292" s="202"/>
      <c r="BI292" s="202"/>
      <c r="BJ292" s="202"/>
      <c r="BK292" s="202"/>
      <c r="BL292" s="202"/>
      <c r="BM292" s="202"/>
      <c r="BN292" s="202"/>
      <c r="BO292" s="226">
        <f t="shared" ref="BO292:DC292" si="396">+BO290-BO13</f>
        <v>0</v>
      </c>
      <c r="BP292" s="226">
        <f t="shared" si="396"/>
        <v>0</v>
      </c>
      <c r="BQ292" s="226">
        <f t="shared" si="396"/>
        <v>0</v>
      </c>
      <c r="BR292" s="226">
        <f t="shared" si="396"/>
        <v>0</v>
      </c>
      <c r="BS292" s="226">
        <f t="shared" si="396"/>
        <v>0</v>
      </c>
      <c r="BT292" s="226">
        <f t="shared" si="396"/>
        <v>0</v>
      </c>
      <c r="BU292" s="226">
        <f t="shared" si="396"/>
        <v>0</v>
      </c>
      <c r="BV292" s="226">
        <f t="shared" si="396"/>
        <v>0</v>
      </c>
      <c r="BW292" s="226">
        <f t="shared" si="396"/>
        <v>0</v>
      </c>
      <c r="BX292" s="226">
        <f t="shared" si="396"/>
        <v>0</v>
      </c>
      <c r="BY292" s="226">
        <f t="shared" si="396"/>
        <v>0</v>
      </c>
      <c r="BZ292" s="226">
        <f t="shared" si="396"/>
        <v>0</v>
      </c>
      <c r="CA292" s="226">
        <f t="shared" si="396"/>
        <v>0</v>
      </c>
      <c r="CB292" s="226">
        <f t="shared" si="396"/>
        <v>0</v>
      </c>
      <c r="CC292" s="226">
        <f t="shared" si="396"/>
        <v>0</v>
      </c>
      <c r="CD292" s="226">
        <f t="shared" si="396"/>
        <v>0</v>
      </c>
      <c r="CE292" s="226">
        <f t="shared" si="396"/>
        <v>0</v>
      </c>
      <c r="CF292" s="226">
        <f t="shared" si="396"/>
        <v>0</v>
      </c>
      <c r="CG292" s="226">
        <f t="shared" si="396"/>
        <v>0</v>
      </c>
      <c r="CH292" s="226">
        <f t="shared" si="396"/>
        <v>0</v>
      </c>
      <c r="CI292" s="226">
        <f t="shared" si="396"/>
        <v>0</v>
      </c>
      <c r="CJ292" s="226">
        <f t="shared" si="396"/>
        <v>0</v>
      </c>
      <c r="CK292" s="226">
        <f t="shared" si="396"/>
        <v>0</v>
      </c>
      <c r="CL292" s="226">
        <f t="shared" si="396"/>
        <v>0</v>
      </c>
      <c r="CM292" s="226">
        <f t="shared" si="396"/>
        <v>0</v>
      </c>
      <c r="CN292" s="226">
        <f t="shared" si="396"/>
        <v>0</v>
      </c>
      <c r="CO292" s="226">
        <f t="shared" si="396"/>
        <v>0</v>
      </c>
      <c r="CP292" s="226">
        <f t="shared" si="396"/>
        <v>0</v>
      </c>
      <c r="CQ292" s="226">
        <f t="shared" si="396"/>
        <v>0</v>
      </c>
      <c r="CR292" s="226">
        <f t="shared" si="396"/>
        <v>0</v>
      </c>
      <c r="CS292" s="226">
        <f t="shared" si="396"/>
        <v>0</v>
      </c>
      <c r="CT292" s="226">
        <f t="shared" si="396"/>
        <v>0</v>
      </c>
      <c r="CU292" s="226">
        <f t="shared" si="396"/>
        <v>0</v>
      </c>
      <c r="CV292" s="226">
        <f t="shared" si="396"/>
        <v>0</v>
      </c>
      <c r="CW292" s="226">
        <f t="shared" si="396"/>
        <v>0</v>
      </c>
      <c r="CX292" s="226">
        <f t="shared" si="396"/>
        <v>0</v>
      </c>
      <c r="CY292" s="226">
        <f t="shared" si="396"/>
        <v>0</v>
      </c>
      <c r="CZ292" s="226">
        <f t="shared" si="396"/>
        <v>0</v>
      </c>
      <c r="DA292" s="226">
        <f t="shared" si="396"/>
        <v>0</v>
      </c>
      <c r="DB292" s="226">
        <f t="shared" si="396"/>
        <v>0</v>
      </c>
      <c r="DC292" s="226">
        <f t="shared" si="396"/>
        <v>0</v>
      </c>
      <c r="DD292" s="226">
        <f t="shared" ref="DD292" si="397">+DD290-DD13</f>
        <v>0</v>
      </c>
      <c r="DE292" s="202"/>
      <c r="DF292" s="202"/>
      <c r="DG292" s="202"/>
      <c r="DH292" s="202"/>
    </row>
    <row r="293" spans="2:112" ht="20.100000000000001" customHeight="1" x14ac:dyDescent="0.25">
      <c r="B293" s="212"/>
      <c r="C293" s="213"/>
      <c r="D293" s="202"/>
      <c r="E293" s="202"/>
      <c r="F293" s="202"/>
      <c r="G293" s="202"/>
      <c r="H293" s="202"/>
      <c r="I293" s="202"/>
      <c r="J293" s="202"/>
      <c r="K293" s="202"/>
      <c r="L293" s="202"/>
      <c r="M293" s="202"/>
      <c r="N293" s="202"/>
      <c r="O293" s="202"/>
      <c r="P293" s="205"/>
      <c r="Q293" s="203"/>
      <c r="R293" s="203"/>
      <c r="S293" s="203"/>
      <c r="T293" s="203"/>
      <c r="U293" s="203"/>
      <c r="V293" s="203"/>
      <c r="W293" s="203"/>
      <c r="X293" s="203"/>
      <c r="Y293" s="203"/>
      <c r="Z293" s="203"/>
      <c r="AA293" s="203"/>
      <c r="AB293" s="203"/>
      <c r="AC293" s="204"/>
      <c r="AD293" s="204"/>
      <c r="AE293" s="202"/>
      <c r="AF293" s="202"/>
      <c r="AG293" s="202"/>
      <c r="AH293" s="202"/>
      <c r="AI293" s="202"/>
      <c r="AJ293" s="202"/>
      <c r="AK293" s="202"/>
      <c r="AL293" s="202"/>
      <c r="AM293" s="202"/>
      <c r="AN293" s="202"/>
      <c r="AO293" s="202"/>
      <c r="AP293" s="202"/>
      <c r="AQ293" s="202"/>
      <c r="AR293" s="202"/>
      <c r="AS293" s="202"/>
      <c r="AT293" s="202"/>
      <c r="AU293" s="202"/>
      <c r="AV293" s="202"/>
      <c r="AW293" s="202"/>
      <c r="AX293" s="202"/>
      <c r="AY293" s="202"/>
      <c r="AZ293" s="202"/>
      <c r="BA293" s="202"/>
      <c r="BB293" s="202"/>
      <c r="BC293" s="202"/>
      <c r="BD293" s="202"/>
      <c r="BE293" s="202"/>
      <c r="BF293" s="202"/>
      <c r="BG293" s="202"/>
      <c r="BH293" s="202"/>
      <c r="BI293" s="202"/>
      <c r="BJ293" s="202"/>
      <c r="BK293" s="202"/>
      <c r="BL293" s="202"/>
      <c r="BM293" s="202"/>
      <c r="BN293" s="202"/>
      <c r="BO293" s="202"/>
      <c r="BP293" s="202"/>
      <c r="BQ293" s="202"/>
      <c r="BR293" s="202"/>
      <c r="BS293" s="202"/>
      <c r="BT293" s="202"/>
      <c r="BU293" s="202"/>
      <c r="BV293" s="202"/>
      <c r="BW293" s="202"/>
      <c r="BX293" s="202"/>
      <c r="BY293" s="202"/>
      <c r="BZ293" s="202"/>
      <c r="CA293" s="202"/>
      <c r="CB293" s="202"/>
      <c r="CC293" s="202"/>
      <c r="CD293" s="202"/>
      <c r="CE293" s="202"/>
      <c r="CF293" s="202"/>
      <c r="CG293" s="202"/>
      <c r="CH293" s="202"/>
      <c r="CI293" s="202"/>
      <c r="CJ293" s="202"/>
      <c r="CK293" s="202"/>
      <c r="CL293" s="202"/>
      <c r="CM293" s="202"/>
      <c r="CN293" s="202"/>
      <c r="CO293" s="202"/>
      <c r="CP293" s="202"/>
      <c r="CQ293" s="202"/>
      <c r="CR293" s="202"/>
      <c r="CS293" s="202"/>
      <c r="CT293" s="202"/>
      <c r="CU293" s="202"/>
      <c r="CV293" s="202"/>
      <c r="CW293" s="202"/>
      <c r="CX293" s="202"/>
      <c r="CY293" s="202"/>
      <c r="CZ293" s="202"/>
      <c r="DA293" s="202"/>
      <c r="DB293" s="202"/>
      <c r="DC293" s="202"/>
      <c r="DD293" s="202"/>
      <c r="DE293" s="202"/>
      <c r="DF293" s="202"/>
      <c r="DG293" s="202"/>
      <c r="DH293" s="202"/>
    </row>
    <row r="294" spans="2:112" ht="20.100000000000001" customHeight="1" x14ac:dyDescent="0.25">
      <c r="B294" s="212"/>
      <c r="C294" s="213"/>
      <c r="D294" s="202"/>
      <c r="E294" s="202"/>
      <c r="F294" s="202"/>
      <c r="G294" s="202"/>
      <c r="H294" s="202"/>
      <c r="I294" s="202"/>
      <c r="J294" s="202"/>
      <c r="K294" s="202"/>
      <c r="L294" s="202"/>
      <c r="M294" s="202"/>
      <c r="N294" s="202"/>
      <c r="O294" s="202"/>
      <c r="P294" s="205"/>
      <c r="Q294" s="203"/>
      <c r="R294" s="203"/>
      <c r="S294" s="203"/>
      <c r="T294" s="203"/>
      <c r="U294" s="203"/>
      <c r="V294" s="203"/>
      <c r="W294" s="203"/>
      <c r="X294" s="203"/>
      <c r="Y294" s="203"/>
      <c r="Z294" s="203"/>
      <c r="AA294" s="203"/>
      <c r="AB294" s="203"/>
      <c r="AC294" s="204"/>
      <c r="AD294" s="204"/>
      <c r="AE294" s="202"/>
      <c r="AF294" s="202"/>
      <c r="AG294" s="202"/>
      <c r="AH294" s="202"/>
      <c r="AI294" s="202"/>
      <c r="AJ294" s="202"/>
      <c r="AK294" s="202"/>
      <c r="AL294" s="202"/>
      <c r="AM294" s="202"/>
      <c r="AN294" s="202"/>
      <c r="AO294" s="202"/>
      <c r="AP294" s="202"/>
      <c r="AQ294" s="202"/>
      <c r="AR294" s="202"/>
      <c r="AS294" s="202"/>
      <c r="AT294" s="202"/>
      <c r="AU294" s="202"/>
      <c r="AV294" s="202"/>
      <c r="AW294" s="202"/>
      <c r="AX294" s="202"/>
      <c r="AY294" s="202"/>
      <c r="AZ294" s="202"/>
      <c r="BA294" s="202"/>
      <c r="BB294" s="202"/>
      <c r="BC294" s="202"/>
      <c r="BD294" s="202"/>
      <c r="BE294" s="202"/>
      <c r="BF294" s="202"/>
      <c r="BG294" s="202"/>
      <c r="BH294" s="202"/>
      <c r="BI294" s="202"/>
      <c r="BJ294" s="202"/>
      <c r="BK294" s="202"/>
      <c r="BL294" s="202"/>
      <c r="BM294" s="202"/>
      <c r="BN294" s="202"/>
      <c r="BO294" s="226"/>
      <c r="BP294" s="226"/>
      <c r="BQ294" s="226"/>
      <c r="BR294" s="226"/>
      <c r="BS294" s="226"/>
      <c r="BT294" s="226"/>
      <c r="BU294" s="226"/>
      <c r="BV294" s="226"/>
      <c r="BW294" s="226"/>
      <c r="BX294" s="226"/>
      <c r="BY294" s="226"/>
      <c r="BZ294" s="226"/>
      <c r="CA294" s="226"/>
      <c r="CB294" s="226"/>
      <c r="CC294" s="226"/>
      <c r="CD294" s="226"/>
      <c r="CE294" s="226"/>
      <c r="CF294" s="226"/>
      <c r="CG294" s="226"/>
      <c r="CH294" s="226"/>
      <c r="CI294" s="226"/>
      <c r="CJ294" s="226"/>
      <c r="CK294" s="226"/>
      <c r="CL294" s="226"/>
      <c r="CM294" s="226"/>
      <c r="CN294" s="226"/>
      <c r="CO294" s="226"/>
      <c r="CP294" s="226"/>
      <c r="CQ294" s="226"/>
      <c r="CR294" s="226"/>
      <c r="CS294" s="226"/>
      <c r="CT294" s="226"/>
      <c r="CU294" s="226"/>
      <c r="CV294" s="226"/>
      <c r="CW294" s="226"/>
      <c r="CX294" s="226"/>
      <c r="CY294" s="226"/>
      <c r="CZ294" s="226"/>
      <c r="DA294" s="226"/>
      <c r="DB294" s="226"/>
      <c r="DC294" s="226"/>
      <c r="DD294" s="226"/>
      <c r="DE294" s="202"/>
      <c r="DF294" s="202"/>
      <c r="DG294" s="202"/>
      <c r="DH294" s="202"/>
    </row>
    <row r="295" spans="2:112" ht="20.100000000000001" customHeight="1" x14ac:dyDescent="0.25">
      <c r="B295" s="212"/>
      <c r="C295" s="213"/>
      <c r="D295" s="202"/>
      <c r="E295" s="202"/>
      <c r="F295" s="202"/>
      <c r="G295" s="202"/>
      <c r="H295" s="202"/>
      <c r="I295" s="202"/>
      <c r="J295" s="202"/>
      <c r="K295" s="202"/>
      <c r="L295" s="202"/>
      <c r="M295" s="202"/>
      <c r="N295" s="202"/>
      <c r="O295" s="202"/>
      <c r="P295" s="205"/>
      <c r="Q295" s="203"/>
      <c r="R295" s="203"/>
      <c r="S295" s="203"/>
      <c r="T295" s="203"/>
      <c r="U295" s="203"/>
      <c r="V295" s="203"/>
      <c r="W295" s="203"/>
      <c r="X295" s="203"/>
      <c r="Y295" s="203"/>
      <c r="Z295" s="203"/>
      <c r="AA295" s="203"/>
      <c r="AB295" s="203"/>
      <c r="AC295" s="204"/>
      <c r="AD295" s="204"/>
      <c r="AE295" s="202"/>
      <c r="AF295" s="202"/>
      <c r="AG295" s="202"/>
      <c r="AH295" s="202"/>
      <c r="AI295" s="202"/>
      <c r="AJ295" s="202"/>
      <c r="AK295" s="202"/>
      <c r="AL295" s="202"/>
      <c r="AM295" s="202"/>
      <c r="AN295" s="202"/>
      <c r="AO295" s="202"/>
      <c r="AP295" s="202"/>
      <c r="AQ295" s="202"/>
      <c r="AR295" s="202"/>
      <c r="AS295" s="202"/>
      <c r="AT295" s="202"/>
      <c r="AU295" s="202"/>
      <c r="AV295" s="202"/>
      <c r="AW295" s="202"/>
      <c r="AX295" s="202"/>
      <c r="AY295" s="202"/>
      <c r="AZ295" s="202"/>
      <c r="BA295" s="202"/>
      <c r="BB295" s="202"/>
      <c r="BC295" s="202"/>
      <c r="BD295" s="202"/>
      <c r="BE295" s="202"/>
      <c r="BF295" s="202"/>
      <c r="BG295" s="202"/>
      <c r="BH295" s="202"/>
      <c r="BI295" s="202"/>
      <c r="BJ295" s="202"/>
      <c r="BK295" s="202"/>
      <c r="BL295" s="202"/>
      <c r="BM295" s="202"/>
      <c r="BN295" s="202"/>
      <c r="BO295" s="226"/>
      <c r="BP295" s="226"/>
      <c r="BQ295" s="226"/>
      <c r="BR295" s="226"/>
      <c r="BS295" s="226"/>
      <c r="BT295" s="226"/>
      <c r="BU295" s="226"/>
      <c r="BV295" s="226"/>
      <c r="BW295" s="226"/>
      <c r="BX295" s="226"/>
      <c r="BY295" s="226"/>
      <c r="BZ295" s="226"/>
      <c r="CA295" s="226"/>
      <c r="CB295" s="226"/>
      <c r="CC295" s="226"/>
      <c r="CD295" s="226"/>
      <c r="CE295" s="226"/>
      <c r="CF295" s="226"/>
      <c r="CG295" s="226"/>
      <c r="CH295" s="226"/>
      <c r="CI295" s="226"/>
      <c r="CJ295" s="226"/>
      <c r="CK295" s="226"/>
      <c r="CL295" s="226"/>
      <c r="CM295" s="226"/>
      <c r="CN295" s="226"/>
      <c r="CO295" s="226"/>
      <c r="CP295" s="226"/>
      <c r="CQ295" s="226"/>
      <c r="CR295" s="226"/>
      <c r="CS295" s="226"/>
      <c r="CT295" s="226"/>
      <c r="CU295" s="226"/>
      <c r="CV295" s="226"/>
      <c r="CW295" s="226"/>
      <c r="CX295" s="226"/>
      <c r="CY295" s="226"/>
      <c r="CZ295" s="226"/>
      <c r="DA295" s="226"/>
      <c r="DB295" s="226"/>
      <c r="DC295" s="226"/>
      <c r="DD295" s="226"/>
      <c r="DE295" s="202"/>
      <c r="DF295" s="202"/>
      <c r="DG295" s="202"/>
      <c r="DH295" s="202"/>
    </row>
    <row r="296" spans="2:112" ht="20.100000000000001" customHeight="1" x14ac:dyDescent="0.25">
      <c r="B296" s="212"/>
      <c r="C296" s="213"/>
      <c r="D296" s="202"/>
      <c r="E296" s="202"/>
      <c r="F296" s="202"/>
      <c r="G296" s="202"/>
      <c r="H296" s="202"/>
      <c r="I296" s="202"/>
      <c r="J296" s="202"/>
      <c r="K296" s="202"/>
      <c r="L296" s="202"/>
      <c r="M296" s="202"/>
      <c r="N296" s="202"/>
      <c r="O296" s="202"/>
      <c r="P296" s="205"/>
      <c r="Q296" s="203"/>
      <c r="R296" s="203"/>
      <c r="S296" s="203"/>
      <c r="T296" s="203"/>
      <c r="U296" s="203"/>
      <c r="V296" s="203"/>
      <c r="W296" s="203"/>
      <c r="X296" s="203"/>
      <c r="Y296" s="203"/>
      <c r="Z296" s="203"/>
      <c r="AA296" s="203"/>
      <c r="AB296" s="203"/>
      <c r="AC296" s="204"/>
      <c r="AD296" s="204"/>
      <c r="AE296" s="202"/>
      <c r="AF296" s="202"/>
      <c r="AG296" s="202"/>
      <c r="AH296" s="202"/>
      <c r="AI296" s="202"/>
      <c r="AJ296" s="202"/>
      <c r="AK296" s="202"/>
      <c r="AL296" s="202"/>
      <c r="AM296" s="202"/>
      <c r="AN296" s="202"/>
      <c r="AO296" s="202"/>
      <c r="AP296" s="202"/>
      <c r="AQ296" s="202"/>
      <c r="AR296" s="202"/>
      <c r="AS296" s="202"/>
      <c r="AT296" s="202"/>
      <c r="AU296" s="202"/>
      <c r="AV296" s="202"/>
      <c r="AW296" s="202"/>
      <c r="AX296" s="202"/>
      <c r="AY296" s="202"/>
      <c r="AZ296" s="202"/>
      <c r="BA296" s="202"/>
      <c r="BB296" s="202"/>
      <c r="BC296" s="202"/>
      <c r="BD296" s="202"/>
      <c r="BE296" s="202"/>
      <c r="BF296" s="202"/>
      <c r="BG296" s="202"/>
      <c r="BH296" s="202"/>
      <c r="BI296" s="202"/>
      <c r="BJ296" s="202"/>
      <c r="BK296" s="202"/>
      <c r="BL296" s="202"/>
      <c r="BM296" s="202"/>
      <c r="BN296" s="202"/>
      <c r="BO296" s="202"/>
      <c r="BP296" s="202"/>
      <c r="BQ296" s="202"/>
      <c r="BR296" s="202"/>
      <c r="BS296" s="202"/>
      <c r="BT296" s="202"/>
      <c r="BU296" s="202"/>
      <c r="BV296" s="202"/>
      <c r="BW296" s="202"/>
      <c r="BX296" s="202"/>
      <c r="BY296" s="202"/>
      <c r="BZ296" s="202"/>
      <c r="CA296" s="202"/>
      <c r="CB296" s="202"/>
      <c r="CC296" s="202"/>
      <c r="CD296" s="202"/>
      <c r="CE296" s="202"/>
      <c r="CF296" s="202"/>
      <c r="CG296" s="202"/>
      <c r="CH296" s="202"/>
      <c r="CI296" s="202"/>
      <c r="CJ296" s="202"/>
      <c r="CK296" s="202"/>
      <c r="CL296" s="202"/>
      <c r="CM296" s="202"/>
      <c r="CN296" s="202"/>
      <c r="CO296" s="202"/>
      <c r="CP296" s="202"/>
      <c r="CQ296" s="202"/>
      <c r="CR296" s="202"/>
      <c r="CS296" s="202"/>
      <c r="CT296" s="202"/>
      <c r="CU296" s="202"/>
      <c r="CV296" s="202"/>
      <c r="CW296" s="202"/>
      <c r="CX296" s="202"/>
      <c r="CY296" s="202"/>
      <c r="CZ296" s="202"/>
      <c r="DA296" s="202"/>
      <c r="DB296" s="202"/>
      <c r="DC296" s="202"/>
      <c r="DD296" s="202"/>
      <c r="DE296" s="202"/>
      <c r="DF296" s="202"/>
      <c r="DG296" s="202"/>
      <c r="DH296" s="202"/>
    </row>
    <row r="297" spans="2:112" ht="20.100000000000001" customHeight="1" x14ac:dyDescent="0.25">
      <c r="B297" s="212"/>
      <c r="C297" s="213"/>
      <c r="D297" s="202"/>
      <c r="E297" s="202"/>
      <c r="F297" s="202"/>
      <c r="G297" s="202"/>
      <c r="H297" s="202"/>
      <c r="I297" s="202"/>
      <c r="J297" s="202"/>
      <c r="K297" s="202"/>
      <c r="L297" s="202"/>
      <c r="M297" s="202"/>
      <c r="N297" s="202"/>
      <c r="O297" s="202"/>
      <c r="P297" s="205"/>
      <c r="Q297" s="203"/>
      <c r="R297" s="203"/>
      <c r="S297" s="203"/>
      <c r="T297" s="203"/>
      <c r="U297" s="203"/>
      <c r="V297" s="203"/>
      <c r="W297" s="203"/>
      <c r="X297" s="203"/>
      <c r="Y297" s="203"/>
      <c r="Z297" s="203"/>
      <c r="AA297" s="203"/>
      <c r="AB297" s="203"/>
      <c r="AC297" s="204"/>
      <c r="AD297" s="204"/>
      <c r="AE297" s="202"/>
      <c r="AF297" s="202"/>
      <c r="AG297" s="202"/>
      <c r="AH297" s="202"/>
      <c r="AI297" s="202"/>
      <c r="AJ297" s="202"/>
      <c r="AK297" s="202"/>
      <c r="AL297" s="202"/>
      <c r="AM297" s="202"/>
      <c r="AN297" s="202"/>
      <c r="AO297" s="202"/>
      <c r="AP297" s="202"/>
      <c r="AQ297" s="202"/>
      <c r="AR297" s="202"/>
      <c r="AS297" s="202"/>
      <c r="AT297" s="202"/>
      <c r="AU297" s="202"/>
      <c r="AV297" s="202"/>
      <c r="AW297" s="202"/>
      <c r="AX297" s="202"/>
      <c r="AY297" s="202"/>
      <c r="AZ297" s="202"/>
      <c r="BA297" s="202"/>
      <c r="BB297" s="202"/>
      <c r="BC297" s="202"/>
      <c r="BD297" s="202"/>
      <c r="BE297" s="202"/>
      <c r="BF297" s="202"/>
      <c r="BG297" s="202"/>
      <c r="BH297" s="202"/>
      <c r="BI297" s="202"/>
      <c r="BJ297" s="202"/>
      <c r="BK297" s="202"/>
      <c r="BL297" s="202"/>
      <c r="BM297" s="202"/>
      <c r="BN297" s="202"/>
      <c r="BO297" s="202"/>
      <c r="BP297" s="202"/>
      <c r="BQ297" s="202"/>
      <c r="BR297" s="202"/>
      <c r="BS297" s="202"/>
      <c r="BT297" s="202"/>
      <c r="BU297" s="202"/>
      <c r="BV297" s="202"/>
      <c r="BW297" s="202"/>
      <c r="BX297" s="202"/>
      <c r="BY297" s="202"/>
      <c r="BZ297" s="202"/>
      <c r="CA297" s="202"/>
      <c r="CB297" s="202"/>
      <c r="CC297" s="202"/>
      <c r="CD297" s="202"/>
      <c r="CE297" s="202"/>
      <c r="CF297" s="202"/>
      <c r="CG297" s="202"/>
      <c r="CH297" s="202"/>
      <c r="CI297" s="202"/>
      <c r="CJ297" s="202"/>
      <c r="CK297" s="202"/>
      <c r="CL297" s="202"/>
      <c r="CM297" s="202"/>
      <c r="CN297" s="202"/>
      <c r="CO297" s="202"/>
      <c r="CP297" s="202"/>
      <c r="CQ297" s="202"/>
      <c r="CR297" s="202"/>
      <c r="CS297" s="202"/>
      <c r="CT297" s="202"/>
      <c r="CU297" s="202"/>
      <c r="CV297" s="202"/>
      <c r="CW297" s="202"/>
      <c r="CX297" s="202"/>
      <c r="CY297" s="202"/>
      <c r="CZ297" s="202"/>
      <c r="DA297" s="202"/>
      <c r="DB297" s="202"/>
      <c r="DC297" s="202"/>
      <c r="DD297" s="202"/>
      <c r="DE297" s="202"/>
      <c r="DF297" s="202"/>
      <c r="DG297" s="202"/>
      <c r="DH297" s="202"/>
    </row>
    <row r="298" spans="2:112" ht="20.100000000000001" customHeight="1" x14ac:dyDescent="0.25">
      <c r="B298" s="212"/>
      <c r="C298" s="213"/>
      <c r="D298" s="202"/>
      <c r="E298" s="202"/>
      <c r="F298" s="202"/>
      <c r="G298" s="202"/>
      <c r="H298" s="202"/>
      <c r="I298" s="202"/>
      <c r="J298" s="202"/>
      <c r="K298" s="202"/>
      <c r="L298" s="202"/>
      <c r="M298" s="202"/>
      <c r="N298" s="202"/>
      <c r="O298" s="202"/>
      <c r="P298" s="205"/>
      <c r="Q298" s="203"/>
      <c r="R298" s="203"/>
      <c r="S298" s="203"/>
      <c r="T298" s="203"/>
      <c r="U298" s="203"/>
      <c r="V298" s="203"/>
      <c r="W298" s="203"/>
      <c r="X298" s="203"/>
      <c r="Y298" s="203"/>
      <c r="Z298" s="203"/>
      <c r="AA298" s="203"/>
      <c r="AB298" s="203"/>
      <c r="AC298" s="204"/>
      <c r="AD298" s="204"/>
      <c r="AE298" s="202"/>
      <c r="AF298" s="202"/>
      <c r="AG298" s="202"/>
      <c r="AH298" s="202"/>
      <c r="AI298" s="202"/>
      <c r="AJ298" s="202"/>
      <c r="AK298" s="202"/>
      <c r="AL298" s="202"/>
      <c r="AM298" s="202"/>
      <c r="AN298" s="202"/>
      <c r="AO298" s="202"/>
      <c r="AP298" s="202"/>
      <c r="AQ298" s="202"/>
      <c r="AR298" s="202"/>
      <c r="AS298" s="202"/>
      <c r="AT298" s="202"/>
      <c r="AU298" s="202"/>
      <c r="AV298" s="202"/>
      <c r="AW298" s="202"/>
      <c r="AX298" s="202"/>
      <c r="AY298" s="202"/>
      <c r="AZ298" s="202"/>
      <c r="BA298" s="202"/>
      <c r="BB298" s="202"/>
      <c r="BC298" s="202"/>
      <c r="BD298" s="202"/>
      <c r="BE298" s="202"/>
      <c r="BF298" s="202"/>
      <c r="BG298" s="202"/>
      <c r="BH298" s="202"/>
      <c r="BI298" s="202"/>
      <c r="BJ298" s="202"/>
      <c r="BK298" s="202"/>
      <c r="BL298" s="202"/>
      <c r="BM298" s="202"/>
      <c r="BN298" s="202"/>
      <c r="BO298" s="202"/>
      <c r="BP298" s="202"/>
      <c r="BQ298" s="202"/>
      <c r="BR298" s="202"/>
      <c r="BS298" s="202"/>
      <c r="BT298" s="202"/>
      <c r="BU298" s="202"/>
      <c r="BV298" s="202"/>
      <c r="BW298" s="202"/>
      <c r="BX298" s="202"/>
      <c r="BY298" s="202"/>
      <c r="BZ298" s="202"/>
      <c r="CA298" s="202"/>
      <c r="CB298" s="202"/>
      <c r="CC298" s="202"/>
      <c r="CD298" s="202"/>
      <c r="CE298" s="202"/>
      <c r="CF298" s="202"/>
      <c r="CG298" s="202"/>
      <c r="CH298" s="202"/>
      <c r="CI298" s="202"/>
      <c r="CJ298" s="202"/>
      <c r="CK298" s="202"/>
      <c r="CL298" s="202"/>
      <c r="CM298" s="202"/>
      <c r="CN298" s="202"/>
      <c r="CO298" s="202"/>
      <c r="CP298" s="202"/>
      <c r="CQ298" s="202"/>
      <c r="CR298" s="202"/>
      <c r="CS298" s="202"/>
      <c r="CT298" s="202"/>
      <c r="CU298" s="202"/>
      <c r="CV298" s="202"/>
      <c r="CW298" s="202"/>
      <c r="CX298" s="202"/>
      <c r="CY298" s="202"/>
      <c r="CZ298" s="202"/>
      <c r="DA298" s="202"/>
      <c r="DB298" s="202"/>
      <c r="DC298" s="202"/>
      <c r="DD298" s="202"/>
      <c r="DE298" s="202"/>
      <c r="DF298" s="202"/>
      <c r="DG298" s="202"/>
      <c r="DH298" s="202"/>
    </row>
    <row r="299" spans="2:112" ht="20.100000000000001" customHeight="1" x14ac:dyDescent="0.25">
      <c r="B299" s="212"/>
      <c r="C299" s="213"/>
      <c r="D299" s="202"/>
      <c r="E299" s="202"/>
      <c r="F299" s="202"/>
      <c r="G299" s="202"/>
      <c r="H299" s="202"/>
      <c r="I299" s="202"/>
      <c r="J299" s="202"/>
      <c r="K299" s="202"/>
      <c r="L299" s="202"/>
      <c r="M299" s="202"/>
      <c r="N299" s="202"/>
      <c r="O299" s="202"/>
      <c r="P299" s="205"/>
      <c r="Q299" s="203"/>
      <c r="R299" s="203"/>
      <c r="S299" s="203"/>
      <c r="T299" s="203"/>
      <c r="U299" s="203"/>
      <c r="V299" s="203"/>
      <c r="W299" s="203"/>
      <c r="X299" s="203"/>
      <c r="Y299" s="203"/>
      <c r="Z299" s="203"/>
      <c r="AA299" s="203"/>
      <c r="AB299" s="203"/>
      <c r="AC299" s="204"/>
      <c r="AD299" s="204"/>
      <c r="AE299" s="202"/>
      <c r="AF299" s="202"/>
      <c r="AG299" s="202"/>
      <c r="AH299" s="202"/>
      <c r="AI299" s="202"/>
      <c r="AJ299" s="202"/>
      <c r="AK299" s="202"/>
      <c r="AL299" s="202"/>
      <c r="AM299" s="202"/>
      <c r="AN299" s="202"/>
      <c r="AO299" s="202"/>
      <c r="AP299" s="202"/>
      <c r="AQ299" s="202"/>
      <c r="AR299" s="202"/>
      <c r="AS299" s="202"/>
      <c r="AT299" s="202"/>
      <c r="AU299" s="202"/>
      <c r="AV299" s="202"/>
      <c r="AW299" s="202"/>
      <c r="AX299" s="202"/>
      <c r="AY299" s="202"/>
      <c r="AZ299" s="202"/>
      <c r="BA299" s="202"/>
      <c r="BB299" s="202"/>
      <c r="BC299" s="202"/>
      <c r="BD299" s="202"/>
      <c r="BE299" s="202"/>
      <c r="BF299" s="202"/>
      <c r="BG299" s="202"/>
      <c r="BH299" s="202"/>
      <c r="BI299" s="202"/>
      <c r="BJ299" s="202"/>
      <c r="BK299" s="202"/>
      <c r="BL299" s="202"/>
      <c r="BM299" s="202"/>
      <c r="BN299" s="202"/>
      <c r="BO299" s="202"/>
      <c r="BP299" s="202"/>
      <c r="BQ299" s="202"/>
      <c r="BR299" s="202"/>
      <c r="BS299" s="202"/>
      <c r="BT299" s="202"/>
      <c r="BU299" s="202"/>
      <c r="BV299" s="202"/>
      <c r="BW299" s="202"/>
      <c r="BX299" s="202"/>
      <c r="BY299" s="202"/>
      <c r="BZ299" s="202"/>
      <c r="CA299" s="202"/>
      <c r="CB299" s="202"/>
      <c r="CC299" s="202"/>
      <c r="CD299" s="202"/>
      <c r="CE299" s="202"/>
      <c r="CF299" s="202"/>
      <c r="CG299" s="202"/>
      <c r="CH299" s="202"/>
      <c r="CI299" s="202"/>
      <c r="CJ299" s="202"/>
      <c r="CK299" s="202"/>
      <c r="CL299" s="202"/>
      <c r="CM299" s="202"/>
      <c r="CN299" s="202"/>
      <c r="CO299" s="202"/>
      <c r="CP299" s="202"/>
      <c r="CQ299" s="202"/>
      <c r="CR299" s="202"/>
      <c r="CS299" s="202"/>
      <c r="CT299" s="202"/>
      <c r="CU299" s="202"/>
      <c r="CV299" s="202"/>
      <c r="CW299" s="202"/>
      <c r="CX299" s="202"/>
      <c r="CY299" s="202"/>
      <c r="CZ299" s="202"/>
      <c r="DA299" s="202"/>
      <c r="DB299" s="202"/>
      <c r="DC299" s="202"/>
      <c r="DD299" s="202"/>
      <c r="DE299" s="202"/>
      <c r="DF299" s="202"/>
      <c r="DG299" s="202"/>
      <c r="DH299" s="202"/>
    </row>
    <row r="300" spans="2:112" ht="20.100000000000001" customHeight="1" x14ac:dyDescent="0.25">
      <c r="B300" s="212"/>
      <c r="C300" s="213"/>
      <c r="D300" s="202"/>
      <c r="E300" s="202"/>
      <c r="F300" s="202"/>
      <c r="G300" s="202"/>
      <c r="H300" s="202"/>
      <c r="I300" s="202"/>
      <c r="J300" s="202"/>
      <c r="K300" s="202"/>
      <c r="L300" s="202"/>
      <c r="M300" s="202"/>
      <c r="N300" s="202"/>
      <c r="O300" s="202"/>
      <c r="P300" s="205"/>
      <c r="Q300" s="203"/>
      <c r="R300" s="203"/>
      <c r="S300" s="203"/>
      <c r="T300" s="203"/>
      <c r="U300" s="203"/>
      <c r="V300" s="203"/>
      <c r="W300" s="203"/>
      <c r="X300" s="203"/>
      <c r="Y300" s="203"/>
      <c r="Z300" s="203"/>
      <c r="AA300" s="203"/>
      <c r="AB300" s="203"/>
      <c r="AC300" s="204"/>
      <c r="AD300" s="204"/>
      <c r="AE300" s="202"/>
      <c r="AF300" s="202"/>
      <c r="AG300" s="202"/>
      <c r="AH300" s="202"/>
      <c r="AI300" s="202"/>
      <c r="AJ300" s="202"/>
      <c r="AK300" s="202"/>
      <c r="AL300" s="202"/>
      <c r="AM300" s="202"/>
      <c r="AN300" s="202"/>
      <c r="AO300" s="202"/>
      <c r="AP300" s="202"/>
      <c r="AQ300" s="202"/>
      <c r="AR300" s="202"/>
      <c r="AS300" s="202"/>
      <c r="AT300" s="202"/>
      <c r="AU300" s="202"/>
      <c r="AV300" s="202"/>
      <c r="AW300" s="202"/>
      <c r="AX300" s="202"/>
      <c r="AY300" s="202"/>
      <c r="AZ300" s="202"/>
      <c r="BA300" s="202"/>
      <c r="BB300" s="202"/>
      <c r="BC300" s="202"/>
      <c r="BD300" s="202"/>
      <c r="BE300" s="202"/>
      <c r="BF300" s="202"/>
      <c r="BG300" s="202"/>
      <c r="BH300" s="202"/>
      <c r="BI300" s="202"/>
      <c r="BJ300" s="202"/>
      <c r="BK300" s="202"/>
      <c r="BL300" s="202"/>
      <c r="BM300" s="202"/>
      <c r="BN300" s="202"/>
      <c r="BO300" s="202"/>
      <c r="BP300" s="202"/>
      <c r="BQ300" s="202"/>
      <c r="BR300" s="202"/>
      <c r="BS300" s="202"/>
      <c r="BT300" s="202"/>
      <c r="BU300" s="202"/>
      <c r="BV300" s="202"/>
      <c r="BW300" s="202"/>
      <c r="BX300" s="202"/>
      <c r="BY300" s="202"/>
      <c r="BZ300" s="202"/>
      <c r="CA300" s="202"/>
      <c r="CB300" s="202"/>
      <c r="CC300" s="202"/>
      <c r="CD300" s="202"/>
      <c r="CE300" s="202"/>
      <c r="CF300" s="202"/>
      <c r="CG300" s="202"/>
      <c r="CH300" s="202"/>
      <c r="CI300" s="202"/>
      <c r="CJ300" s="202"/>
      <c r="CK300" s="202"/>
      <c r="CL300" s="202"/>
      <c r="CM300" s="202"/>
      <c r="CN300" s="202"/>
      <c r="CO300" s="202"/>
      <c r="CP300" s="202"/>
      <c r="CQ300" s="202"/>
      <c r="CR300" s="202"/>
      <c r="CS300" s="202"/>
      <c r="CT300" s="202"/>
      <c r="CU300" s="202"/>
      <c r="CV300" s="202"/>
      <c r="CW300" s="202"/>
      <c r="CX300" s="202"/>
      <c r="CY300" s="202"/>
      <c r="CZ300" s="202"/>
      <c r="DA300" s="202"/>
      <c r="DB300" s="202"/>
      <c r="DC300" s="202"/>
      <c r="DD300" s="202"/>
      <c r="DE300" s="202"/>
      <c r="DF300" s="202"/>
      <c r="DG300" s="202"/>
      <c r="DH300" s="202"/>
    </row>
    <row r="301" spans="2:112" ht="20.100000000000001" customHeight="1" x14ac:dyDescent="0.25">
      <c r="B301" s="212"/>
      <c r="C301" s="213"/>
      <c r="D301" s="202"/>
      <c r="E301" s="202"/>
      <c r="F301" s="202"/>
      <c r="G301" s="202"/>
      <c r="H301" s="202"/>
      <c r="I301" s="202"/>
      <c r="J301" s="202"/>
      <c r="K301" s="202"/>
      <c r="L301" s="202"/>
      <c r="M301" s="202"/>
      <c r="N301" s="202"/>
      <c r="O301" s="202"/>
      <c r="P301" s="205"/>
      <c r="Q301" s="203"/>
      <c r="R301" s="203"/>
      <c r="S301" s="203"/>
      <c r="T301" s="203"/>
      <c r="U301" s="203"/>
      <c r="V301" s="203"/>
      <c r="W301" s="203"/>
      <c r="X301" s="203"/>
      <c r="Y301" s="203"/>
      <c r="Z301" s="203"/>
      <c r="AA301" s="203"/>
      <c r="AB301" s="203"/>
      <c r="AC301" s="204"/>
      <c r="AD301" s="204"/>
      <c r="AE301" s="202"/>
      <c r="AF301" s="202"/>
      <c r="AG301" s="202"/>
      <c r="AH301" s="202"/>
      <c r="AI301" s="202"/>
      <c r="AJ301" s="202"/>
      <c r="AK301" s="202"/>
      <c r="AL301" s="202"/>
      <c r="AM301" s="202"/>
      <c r="AN301" s="202"/>
      <c r="AO301" s="202"/>
      <c r="AP301" s="202"/>
      <c r="AQ301" s="202"/>
      <c r="AR301" s="202"/>
      <c r="AS301" s="202"/>
      <c r="AT301" s="202"/>
      <c r="AU301" s="202"/>
      <c r="AV301" s="202"/>
      <c r="AW301" s="202"/>
      <c r="AX301" s="202"/>
      <c r="AY301" s="202"/>
      <c r="AZ301" s="202"/>
      <c r="BA301" s="202"/>
      <c r="BB301" s="202"/>
      <c r="BC301" s="202"/>
      <c r="BD301" s="202"/>
      <c r="BE301" s="202"/>
      <c r="BF301" s="202"/>
      <c r="BG301" s="202"/>
      <c r="BH301" s="202"/>
      <c r="BI301" s="202"/>
      <c r="BJ301" s="202"/>
      <c r="BK301" s="202"/>
      <c r="BL301" s="202"/>
      <c r="BM301" s="202"/>
      <c r="BN301" s="202"/>
      <c r="BO301" s="202"/>
      <c r="BP301" s="202"/>
      <c r="BQ301" s="202"/>
      <c r="BR301" s="202"/>
      <c r="BS301" s="202"/>
      <c r="BT301" s="202"/>
      <c r="BU301" s="202"/>
      <c r="BV301" s="202"/>
      <c r="BW301" s="202"/>
      <c r="BX301" s="202"/>
      <c r="BY301" s="202"/>
      <c r="BZ301" s="202"/>
      <c r="CA301" s="202"/>
      <c r="CB301" s="202"/>
      <c r="CC301" s="202"/>
      <c r="CD301" s="202"/>
      <c r="CE301" s="202"/>
      <c r="CF301" s="202"/>
      <c r="CG301" s="202"/>
      <c r="CH301" s="202"/>
      <c r="CI301" s="202"/>
      <c r="CJ301" s="202"/>
      <c r="CK301" s="202"/>
      <c r="CL301" s="202"/>
      <c r="CM301" s="202"/>
      <c r="CN301" s="202"/>
      <c r="CO301" s="202"/>
      <c r="CP301" s="202"/>
      <c r="CQ301" s="202"/>
      <c r="CR301" s="202"/>
      <c r="CS301" s="202"/>
      <c r="CT301" s="202"/>
      <c r="CU301" s="202"/>
      <c r="CV301" s="202"/>
      <c r="CW301" s="202"/>
      <c r="CX301" s="202"/>
      <c r="CY301" s="202"/>
      <c r="CZ301" s="202"/>
      <c r="DA301" s="202"/>
      <c r="DB301" s="202"/>
      <c r="DC301" s="202"/>
      <c r="DD301" s="202"/>
      <c r="DE301" s="202"/>
      <c r="DF301" s="202"/>
      <c r="DG301" s="202"/>
      <c r="DH301" s="202"/>
    </row>
    <row r="302" spans="2:112" ht="20.100000000000001" customHeight="1" x14ac:dyDescent="0.25">
      <c r="B302" s="212"/>
      <c r="C302" s="213"/>
      <c r="D302" s="202"/>
      <c r="E302" s="202"/>
      <c r="F302" s="202"/>
      <c r="G302" s="202"/>
      <c r="H302" s="202"/>
      <c r="I302" s="202"/>
      <c r="J302" s="202"/>
      <c r="K302" s="202"/>
      <c r="L302" s="202"/>
      <c r="M302" s="202"/>
      <c r="N302" s="202"/>
      <c r="O302" s="202"/>
      <c r="P302" s="205"/>
      <c r="Q302" s="203"/>
      <c r="R302" s="203"/>
      <c r="S302" s="203"/>
      <c r="T302" s="203"/>
      <c r="U302" s="203"/>
      <c r="V302" s="203"/>
      <c r="W302" s="203"/>
      <c r="X302" s="203"/>
      <c r="Y302" s="203"/>
      <c r="Z302" s="203"/>
      <c r="AA302" s="203"/>
      <c r="AB302" s="203"/>
      <c r="AC302" s="204"/>
      <c r="AD302" s="204"/>
      <c r="AE302" s="202"/>
      <c r="AF302" s="202"/>
      <c r="AG302" s="202"/>
      <c r="AH302" s="202"/>
      <c r="AI302" s="202"/>
      <c r="AJ302" s="202"/>
      <c r="AK302" s="202"/>
      <c r="AL302" s="202"/>
      <c r="AM302" s="202"/>
      <c r="AN302" s="202"/>
      <c r="AO302" s="202"/>
      <c r="AP302" s="202"/>
      <c r="AQ302" s="202"/>
      <c r="AR302" s="202"/>
      <c r="AS302" s="202"/>
      <c r="AT302" s="202"/>
      <c r="AU302" s="202"/>
      <c r="AV302" s="202"/>
      <c r="AW302" s="202"/>
      <c r="AX302" s="202"/>
      <c r="AY302" s="202"/>
      <c r="AZ302" s="202"/>
      <c r="BA302" s="202"/>
      <c r="BB302" s="202"/>
      <c r="BC302" s="202"/>
      <c r="BD302" s="202"/>
      <c r="BE302" s="202"/>
      <c r="BF302" s="202"/>
      <c r="BG302" s="202"/>
      <c r="BH302" s="202"/>
      <c r="BI302" s="202"/>
      <c r="BJ302" s="202"/>
      <c r="BK302" s="202"/>
      <c r="BL302" s="202"/>
      <c r="BM302" s="202"/>
      <c r="BN302" s="202"/>
      <c r="BO302" s="202"/>
      <c r="BP302" s="202"/>
      <c r="BQ302" s="202"/>
      <c r="BR302" s="202"/>
      <c r="BS302" s="202"/>
      <c r="BT302" s="202"/>
      <c r="BU302" s="202"/>
      <c r="BV302" s="202"/>
      <c r="BW302" s="202"/>
      <c r="BX302" s="202"/>
      <c r="BY302" s="202"/>
      <c r="BZ302" s="202"/>
      <c r="CA302" s="202"/>
      <c r="CB302" s="202"/>
      <c r="CC302" s="202"/>
      <c r="CD302" s="202"/>
      <c r="CE302" s="202"/>
      <c r="CF302" s="202"/>
      <c r="CG302" s="202"/>
      <c r="CH302" s="202"/>
      <c r="CI302" s="202"/>
      <c r="CJ302" s="202"/>
      <c r="CK302" s="202"/>
      <c r="CL302" s="202"/>
      <c r="CM302" s="202"/>
      <c r="CN302" s="202"/>
      <c r="CO302" s="202"/>
      <c r="CP302" s="202"/>
      <c r="CQ302" s="202"/>
      <c r="CR302" s="202"/>
      <c r="CS302" s="202"/>
      <c r="CT302" s="202"/>
      <c r="CU302" s="202"/>
      <c r="CV302" s="202"/>
      <c r="CW302" s="202"/>
      <c r="CX302" s="202"/>
      <c r="CY302" s="202"/>
      <c r="CZ302" s="202"/>
      <c r="DA302" s="202"/>
      <c r="DB302" s="202"/>
      <c r="DC302" s="202"/>
      <c r="DD302" s="202"/>
      <c r="DE302" s="202"/>
      <c r="DF302" s="202"/>
      <c r="DG302" s="202"/>
      <c r="DH302" s="202"/>
    </row>
    <row r="303" spans="2:112" ht="20.100000000000001" customHeight="1" x14ac:dyDescent="0.25">
      <c r="B303" s="212"/>
      <c r="C303" s="213"/>
      <c r="D303" s="202"/>
      <c r="E303" s="202"/>
      <c r="F303" s="202"/>
      <c r="G303" s="202"/>
      <c r="H303" s="202"/>
      <c r="I303" s="202"/>
      <c r="J303" s="202"/>
      <c r="K303" s="202"/>
      <c r="L303" s="202"/>
      <c r="M303" s="202"/>
      <c r="N303" s="202"/>
      <c r="O303" s="202"/>
      <c r="P303" s="205"/>
      <c r="Q303" s="203"/>
      <c r="R303" s="203"/>
      <c r="S303" s="203"/>
      <c r="T303" s="203"/>
      <c r="U303" s="203"/>
      <c r="V303" s="203"/>
      <c r="W303" s="203"/>
      <c r="X303" s="203"/>
      <c r="Y303" s="203"/>
      <c r="Z303" s="203"/>
      <c r="AA303" s="203"/>
      <c r="AB303" s="203"/>
      <c r="AC303" s="204"/>
      <c r="AD303" s="204"/>
      <c r="AE303" s="202"/>
      <c r="AF303" s="202"/>
      <c r="AG303" s="202"/>
      <c r="AH303" s="202"/>
      <c r="AI303" s="202"/>
      <c r="AJ303" s="202"/>
      <c r="AK303" s="202"/>
      <c r="AL303" s="202"/>
      <c r="AM303" s="202"/>
      <c r="AN303" s="202"/>
      <c r="AO303" s="202"/>
      <c r="AP303" s="202"/>
      <c r="AQ303" s="202"/>
      <c r="AR303" s="202"/>
      <c r="AS303" s="202"/>
      <c r="AT303" s="202"/>
      <c r="AU303" s="202"/>
      <c r="AV303" s="202"/>
      <c r="AW303" s="202"/>
      <c r="AX303" s="202"/>
      <c r="AY303" s="202"/>
      <c r="AZ303" s="202"/>
      <c r="BA303" s="202"/>
      <c r="BB303" s="202"/>
      <c r="BC303" s="202"/>
      <c r="BD303" s="202"/>
      <c r="BE303" s="202"/>
      <c r="BF303" s="202"/>
      <c r="BG303" s="202"/>
      <c r="BH303" s="202"/>
      <c r="BI303" s="202"/>
      <c r="BJ303" s="202"/>
      <c r="BK303" s="202"/>
      <c r="BL303" s="202"/>
      <c r="BM303" s="202"/>
      <c r="BN303" s="202"/>
      <c r="BO303" s="202"/>
      <c r="BP303" s="202"/>
      <c r="BQ303" s="202"/>
      <c r="BR303" s="202"/>
      <c r="BS303" s="202"/>
      <c r="BT303" s="202"/>
      <c r="BU303" s="202"/>
      <c r="BV303" s="202"/>
      <c r="BW303" s="202"/>
      <c r="BX303" s="202"/>
      <c r="BY303" s="202"/>
      <c r="BZ303" s="202"/>
      <c r="CA303" s="202"/>
      <c r="CB303" s="202"/>
      <c r="CC303" s="202"/>
      <c r="CD303" s="202"/>
      <c r="CE303" s="202"/>
      <c r="CF303" s="202"/>
      <c r="CG303" s="202"/>
      <c r="CH303" s="202"/>
      <c r="CI303" s="202"/>
      <c r="CJ303" s="202"/>
      <c r="CK303" s="202"/>
      <c r="CL303" s="202"/>
      <c r="CM303" s="202"/>
      <c r="CN303" s="202"/>
      <c r="CO303" s="202"/>
      <c r="CP303" s="202"/>
      <c r="CQ303" s="202"/>
      <c r="CR303" s="202"/>
      <c r="CS303" s="202"/>
      <c r="CT303" s="202"/>
      <c r="CU303" s="202"/>
      <c r="CV303" s="202"/>
      <c r="CW303" s="202"/>
      <c r="CX303" s="202"/>
      <c r="CY303" s="202"/>
      <c r="CZ303" s="202"/>
      <c r="DA303" s="202"/>
      <c r="DB303" s="202"/>
      <c r="DC303" s="202"/>
      <c r="DD303" s="202"/>
      <c r="DE303" s="202"/>
      <c r="DF303" s="202"/>
      <c r="DG303" s="202"/>
      <c r="DH303" s="202"/>
    </row>
    <row r="304" spans="2:112" ht="20.100000000000001" customHeight="1" x14ac:dyDescent="0.25">
      <c r="B304" s="212"/>
      <c r="C304" s="213"/>
      <c r="D304" s="202"/>
      <c r="E304" s="202"/>
      <c r="F304" s="202"/>
      <c r="G304" s="202"/>
      <c r="H304" s="202"/>
      <c r="I304" s="202"/>
      <c r="J304" s="202"/>
      <c r="K304" s="202"/>
      <c r="L304" s="202"/>
      <c r="M304" s="202"/>
      <c r="N304" s="202"/>
      <c r="O304" s="202"/>
      <c r="P304" s="205"/>
      <c r="Q304" s="203"/>
      <c r="R304" s="203"/>
      <c r="S304" s="203"/>
      <c r="T304" s="203"/>
      <c r="U304" s="203"/>
      <c r="V304" s="203"/>
      <c r="W304" s="203"/>
      <c r="X304" s="203"/>
      <c r="Y304" s="203"/>
      <c r="Z304" s="203"/>
      <c r="AA304" s="203"/>
      <c r="AB304" s="203"/>
      <c r="AC304" s="204"/>
      <c r="AD304" s="204"/>
      <c r="AE304" s="202"/>
      <c r="AF304" s="202"/>
      <c r="AG304" s="202"/>
      <c r="AH304" s="202"/>
      <c r="AI304" s="202"/>
      <c r="AJ304" s="202"/>
      <c r="AK304" s="202"/>
      <c r="AL304" s="202"/>
      <c r="AM304" s="202"/>
      <c r="AN304" s="202"/>
      <c r="AO304" s="202"/>
      <c r="AP304" s="202"/>
      <c r="AQ304" s="202"/>
      <c r="AR304" s="202"/>
      <c r="AS304" s="202"/>
      <c r="AT304" s="202"/>
      <c r="AU304" s="202"/>
      <c r="AV304" s="202"/>
      <c r="AW304" s="202"/>
      <c r="AX304" s="202"/>
      <c r="AY304" s="202"/>
      <c r="AZ304" s="202"/>
      <c r="BA304" s="202"/>
      <c r="BB304" s="202"/>
      <c r="BC304" s="202"/>
      <c r="BD304" s="202"/>
      <c r="BE304" s="202"/>
      <c r="BF304" s="202"/>
      <c r="BG304" s="202"/>
      <c r="BH304" s="202"/>
      <c r="BI304" s="202"/>
      <c r="BJ304" s="202"/>
      <c r="BK304" s="202"/>
      <c r="BL304" s="202"/>
      <c r="BM304" s="202"/>
      <c r="BN304" s="202"/>
      <c r="BO304" s="202"/>
      <c r="BP304" s="202"/>
      <c r="BQ304" s="202"/>
      <c r="BR304" s="202"/>
      <c r="BS304" s="202"/>
      <c r="BT304" s="202"/>
      <c r="BU304" s="202"/>
      <c r="BV304" s="202"/>
      <c r="BW304" s="202"/>
      <c r="BX304" s="202"/>
      <c r="BY304" s="202"/>
      <c r="BZ304" s="202"/>
      <c r="CA304" s="202"/>
      <c r="CB304" s="202"/>
      <c r="CC304" s="202"/>
      <c r="CD304" s="202"/>
      <c r="CE304" s="202"/>
      <c r="CF304" s="202"/>
      <c r="CG304" s="202"/>
      <c r="CH304" s="202"/>
      <c r="CI304" s="202"/>
      <c r="CJ304" s="202"/>
      <c r="CK304" s="202"/>
      <c r="CL304" s="202"/>
      <c r="CM304" s="202"/>
      <c r="CN304" s="202"/>
      <c r="CO304" s="202"/>
      <c r="CP304" s="202"/>
      <c r="CQ304" s="202"/>
      <c r="CR304" s="202"/>
      <c r="CS304" s="202"/>
      <c r="CT304" s="202"/>
      <c r="CU304" s="202"/>
      <c r="CV304" s="202"/>
      <c r="CW304" s="202"/>
      <c r="CX304" s="202"/>
      <c r="CY304" s="202"/>
      <c r="CZ304" s="202"/>
      <c r="DA304" s="202"/>
      <c r="DB304" s="202"/>
      <c r="DC304" s="202"/>
      <c r="DD304" s="202"/>
      <c r="DE304" s="202"/>
      <c r="DF304" s="202"/>
      <c r="DG304" s="202"/>
      <c r="DH304" s="202"/>
    </row>
    <row r="305" spans="2:112" ht="20.100000000000001" customHeight="1" x14ac:dyDescent="0.25">
      <c r="B305" s="212"/>
      <c r="C305" s="213"/>
      <c r="D305" s="202"/>
      <c r="E305" s="202"/>
      <c r="F305" s="202"/>
      <c r="G305" s="202"/>
      <c r="H305" s="202"/>
      <c r="I305" s="202"/>
      <c r="J305" s="202"/>
      <c r="K305" s="202"/>
      <c r="L305" s="202"/>
      <c r="M305" s="202"/>
      <c r="N305" s="202"/>
      <c r="O305" s="202"/>
      <c r="P305" s="205"/>
      <c r="Q305" s="203"/>
      <c r="R305" s="203"/>
      <c r="S305" s="203"/>
      <c r="T305" s="203"/>
      <c r="U305" s="203"/>
      <c r="V305" s="203"/>
      <c r="W305" s="203"/>
      <c r="X305" s="203"/>
      <c r="Y305" s="203"/>
      <c r="Z305" s="203"/>
      <c r="AA305" s="203"/>
      <c r="AB305" s="203"/>
      <c r="AC305" s="204"/>
      <c r="AD305" s="204"/>
      <c r="AE305" s="202"/>
      <c r="AF305" s="202"/>
      <c r="AG305" s="202"/>
      <c r="AH305" s="202"/>
      <c r="AI305" s="202"/>
      <c r="AJ305" s="202"/>
      <c r="AK305" s="202"/>
      <c r="AL305" s="202"/>
      <c r="AM305" s="202"/>
      <c r="AN305" s="202"/>
      <c r="AO305" s="202"/>
      <c r="AP305" s="202"/>
      <c r="AQ305" s="202"/>
      <c r="AR305" s="202"/>
      <c r="AS305" s="202"/>
      <c r="AT305" s="202"/>
      <c r="AU305" s="202"/>
      <c r="AV305" s="202"/>
      <c r="AW305" s="202"/>
      <c r="AX305" s="202"/>
      <c r="AY305" s="202"/>
      <c r="AZ305" s="202"/>
      <c r="BA305" s="202"/>
      <c r="BB305" s="202"/>
      <c r="BC305" s="202"/>
      <c r="BD305" s="202"/>
      <c r="BE305" s="202"/>
      <c r="BF305" s="202"/>
      <c r="BG305" s="202"/>
      <c r="BH305" s="202"/>
      <c r="BI305" s="202"/>
      <c r="BJ305" s="202"/>
      <c r="BK305" s="202"/>
      <c r="BL305" s="202"/>
      <c r="BM305" s="202"/>
      <c r="BN305" s="202"/>
      <c r="BO305" s="202"/>
      <c r="BP305" s="202"/>
      <c r="BQ305" s="202"/>
      <c r="BR305" s="202"/>
      <c r="BS305" s="202"/>
      <c r="BT305" s="202"/>
      <c r="BU305" s="202"/>
      <c r="BV305" s="202"/>
      <c r="BW305" s="202"/>
      <c r="BX305" s="202"/>
      <c r="BY305" s="202"/>
      <c r="BZ305" s="202"/>
      <c r="CA305" s="202"/>
      <c r="CB305" s="202"/>
      <c r="CC305" s="202"/>
      <c r="CD305" s="202"/>
      <c r="CE305" s="202"/>
      <c r="CF305" s="202"/>
      <c r="CG305" s="202"/>
      <c r="CH305" s="202"/>
      <c r="CI305" s="202"/>
      <c r="CJ305" s="202"/>
      <c r="CK305" s="202"/>
      <c r="CL305" s="202"/>
      <c r="CM305" s="202"/>
      <c r="CN305" s="202"/>
      <c r="CO305" s="202"/>
      <c r="CP305" s="202"/>
      <c r="CQ305" s="202"/>
      <c r="CR305" s="202"/>
      <c r="CS305" s="202"/>
      <c r="CT305" s="202"/>
      <c r="CU305" s="202"/>
      <c r="CV305" s="202"/>
      <c r="CW305" s="202"/>
      <c r="CX305" s="202"/>
      <c r="CY305" s="202"/>
      <c r="CZ305" s="202"/>
      <c r="DA305" s="202"/>
      <c r="DB305" s="202"/>
      <c r="DC305" s="202"/>
      <c r="DD305" s="202"/>
      <c r="DE305" s="202"/>
      <c r="DF305" s="202"/>
      <c r="DG305" s="202"/>
      <c r="DH305" s="202"/>
    </row>
    <row r="306" spans="2:112" ht="20.100000000000001" customHeight="1" x14ac:dyDescent="0.25">
      <c r="B306" s="212"/>
      <c r="C306" s="213"/>
      <c r="D306" s="202"/>
      <c r="E306" s="202"/>
      <c r="F306" s="202"/>
      <c r="G306" s="202"/>
      <c r="H306" s="202"/>
      <c r="I306" s="202"/>
      <c r="J306" s="202"/>
      <c r="K306" s="202"/>
      <c r="L306" s="202"/>
      <c r="M306" s="202"/>
      <c r="N306" s="202"/>
      <c r="O306" s="202"/>
      <c r="P306" s="205"/>
      <c r="Q306" s="203"/>
      <c r="R306" s="203"/>
      <c r="S306" s="203"/>
      <c r="T306" s="203"/>
      <c r="U306" s="203"/>
      <c r="V306" s="203"/>
      <c r="W306" s="203"/>
      <c r="X306" s="203"/>
      <c r="Y306" s="203"/>
      <c r="Z306" s="203"/>
      <c r="AA306" s="203"/>
      <c r="AB306" s="203"/>
      <c r="AC306" s="204"/>
      <c r="AD306" s="204"/>
      <c r="AE306" s="202"/>
      <c r="AF306" s="202"/>
      <c r="AG306" s="202"/>
      <c r="AH306" s="202"/>
      <c r="AI306" s="202"/>
      <c r="AJ306" s="202"/>
      <c r="AK306" s="202"/>
      <c r="AL306" s="202"/>
      <c r="AM306" s="202"/>
      <c r="AN306" s="202"/>
      <c r="AO306" s="202"/>
      <c r="AP306" s="202"/>
      <c r="AQ306" s="202"/>
      <c r="AR306" s="202"/>
      <c r="AS306" s="202"/>
      <c r="AT306" s="202"/>
      <c r="AU306" s="202"/>
      <c r="AV306" s="202"/>
      <c r="AW306" s="202"/>
      <c r="AX306" s="202"/>
      <c r="AY306" s="202"/>
      <c r="AZ306" s="202"/>
      <c r="BA306" s="202"/>
      <c r="BB306" s="202"/>
      <c r="BC306" s="202"/>
      <c r="BD306" s="202"/>
      <c r="BE306" s="202"/>
      <c r="BF306" s="202"/>
      <c r="BG306" s="202"/>
      <c r="BH306" s="202"/>
      <c r="BI306" s="202"/>
      <c r="BJ306" s="202"/>
      <c r="BK306" s="202"/>
      <c r="BL306" s="202"/>
      <c r="BM306" s="202"/>
      <c r="BN306" s="202"/>
      <c r="BO306" s="202"/>
      <c r="BP306" s="202"/>
      <c r="BQ306" s="202"/>
      <c r="BR306" s="202"/>
      <c r="BS306" s="202"/>
      <c r="BT306" s="202"/>
      <c r="BU306" s="202"/>
      <c r="BV306" s="202"/>
      <c r="BW306" s="202"/>
      <c r="BX306" s="202"/>
      <c r="BY306" s="202"/>
      <c r="BZ306" s="202"/>
      <c r="CA306" s="202"/>
      <c r="CB306" s="202"/>
      <c r="CC306" s="202"/>
      <c r="CD306" s="202"/>
      <c r="CE306" s="202"/>
      <c r="CF306" s="202"/>
      <c r="CG306" s="202"/>
      <c r="CH306" s="202"/>
      <c r="CI306" s="202"/>
      <c r="CJ306" s="202"/>
      <c r="CK306" s="202"/>
      <c r="CL306" s="202"/>
      <c r="CM306" s="202"/>
      <c r="CN306" s="202"/>
      <c r="CO306" s="202"/>
      <c r="CP306" s="202"/>
      <c r="CQ306" s="202"/>
      <c r="CR306" s="202"/>
      <c r="CS306" s="202"/>
      <c r="CT306" s="202"/>
      <c r="CU306" s="202"/>
      <c r="CV306" s="202"/>
      <c r="CW306" s="202"/>
      <c r="CX306" s="202"/>
      <c r="CY306" s="202"/>
      <c r="CZ306" s="202"/>
      <c r="DA306" s="202"/>
      <c r="DB306" s="202"/>
      <c r="DC306" s="202"/>
      <c r="DD306" s="202"/>
      <c r="DE306" s="202"/>
      <c r="DF306" s="202"/>
      <c r="DG306" s="202"/>
      <c r="DH306" s="202"/>
    </row>
    <row r="307" spans="2:112" ht="20.100000000000001" customHeight="1" x14ac:dyDescent="0.25">
      <c r="B307" s="212"/>
      <c r="C307" s="213"/>
      <c r="D307" s="202"/>
      <c r="E307" s="202"/>
      <c r="F307" s="202"/>
      <c r="G307" s="202"/>
      <c r="H307" s="202"/>
      <c r="I307" s="202"/>
      <c r="J307" s="202"/>
      <c r="K307" s="202"/>
      <c r="L307" s="202"/>
      <c r="M307" s="202"/>
      <c r="N307" s="202"/>
      <c r="O307" s="202"/>
      <c r="P307" s="205"/>
      <c r="Q307" s="203"/>
      <c r="R307" s="203"/>
      <c r="S307" s="203"/>
      <c r="T307" s="203"/>
      <c r="U307" s="203"/>
      <c r="V307" s="203"/>
      <c r="W307" s="203"/>
      <c r="X307" s="203"/>
      <c r="Y307" s="203"/>
      <c r="Z307" s="203"/>
      <c r="AA307" s="203"/>
      <c r="AB307" s="203"/>
      <c r="AC307" s="204"/>
      <c r="AD307" s="204"/>
      <c r="AE307" s="202"/>
      <c r="AF307" s="202"/>
      <c r="AG307" s="202"/>
      <c r="AH307" s="202"/>
      <c r="AI307" s="202"/>
      <c r="AJ307" s="202"/>
      <c r="AK307" s="202"/>
      <c r="AL307" s="202"/>
      <c r="AM307" s="202"/>
      <c r="AN307" s="202"/>
      <c r="AO307" s="202"/>
      <c r="AP307" s="202"/>
      <c r="AQ307" s="202"/>
      <c r="AR307" s="202"/>
      <c r="AS307" s="202"/>
      <c r="AT307" s="202"/>
      <c r="AU307" s="202"/>
      <c r="AV307" s="202"/>
      <c r="AW307" s="202"/>
      <c r="AX307" s="202"/>
      <c r="AY307" s="202"/>
      <c r="AZ307" s="202"/>
      <c r="BA307" s="202"/>
      <c r="BB307" s="202"/>
      <c r="BC307" s="202"/>
      <c r="BD307" s="202"/>
      <c r="BE307" s="202"/>
      <c r="BF307" s="202"/>
      <c r="BG307" s="202"/>
      <c r="BH307" s="202"/>
      <c r="BI307" s="202"/>
      <c r="BJ307" s="202"/>
      <c r="BK307" s="202"/>
      <c r="BL307" s="202"/>
      <c r="BM307" s="202"/>
      <c r="BN307" s="202"/>
      <c r="BO307" s="202"/>
      <c r="BP307" s="202"/>
      <c r="BQ307" s="202"/>
      <c r="BR307" s="202"/>
      <c r="BS307" s="202"/>
      <c r="BT307" s="202"/>
      <c r="BU307" s="202"/>
      <c r="BV307" s="202"/>
      <c r="BW307" s="202"/>
      <c r="BX307" s="202"/>
      <c r="BY307" s="202"/>
      <c r="BZ307" s="202"/>
      <c r="CA307" s="202"/>
      <c r="CB307" s="202"/>
      <c r="CC307" s="202"/>
      <c r="CD307" s="202"/>
      <c r="CE307" s="202"/>
      <c r="CF307" s="202"/>
      <c r="CG307" s="202"/>
      <c r="CH307" s="202"/>
      <c r="CI307" s="202"/>
      <c r="CJ307" s="202"/>
      <c r="CK307" s="202"/>
      <c r="CL307" s="202"/>
      <c r="CM307" s="202"/>
      <c r="CN307" s="202"/>
      <c r="CO307" s="202"/>
      <c r="CP307" s="202"/>
      <c r="CQ307" s="202"/>
      <c r="CR307" s="202"/>
      <c r="CS307" s="202"/>
      <c r="CT307" s="202"/>
      <c r="CU307" s="202"/>
      <c r="CV307" s="202"/>
      <c r="CW307" s="202"/>
      <c r="CX307" s="202"/>
      <c r="CY307" s="202"/>
      <c r="CZ307" s="202"/>
      <c r="DA307" s="202"/>
      <c r="DB307" s="202"/>
      <c r="DC307" s="202"/>
      <c r="DD307" s="202"/>
      <c r="DE307" s="202"/>
      <c r="DF307" s="202"/>
      <c r="DG307" s="202"/>
      <c r="DH307" s="202"/>
    </row>
    <row r="308" spans="2:112" ht="20.100000000000001" customHeight="1" x14ac:dyDescent="0.25">
      <c r="B308" s="212"/>
      <c r="C308" s="213"/>
      <c r="D308" s="202"/>
      <c r="E308" s="202"/>
      <c r="F308" s="202"/>
      <c r="G308" s="202"/>
      <c r="H308" s="202"/>
      <c r="I308" s="202"/>
      <c r="J308" s="202"/>
      <c r="K308" s="202"/>
      <c r="L308" s="202"/>
      <c r="M308" s="202"/>
      <c r="N308" s="202"/>
      <c r="O308" s="202"/>
      <c r="P308" s="205"/>
      <c r="Q308" s="203"/>
      <c r="R308" s="203"/>
      <c r="S308" s="203"/>
      <c r="T308" s="203"/>
      <c r="U308" s="203"/>
      <c r="V308" s="203"/>
      <c r="W308" s="203"/>
      <c r="X308" s="203"/>
      <c r="Y308" s="203"/>
      <c r="Z308" s="203"/>
      <c r="AA308" s="203"/>
      <c r="AB308" s="203"/>
      <c r="AC308" s="204"/>
      <c r="AD308" s="204"/>
      <c r="AE308" s="202"/>
      <c r="AF308" s="202"/>
      <c r="AG308" s="202"/>
      <c r="AH308" s="202"/>
      <c r="AI308" s="202"/>
      <c r="AJ308" s="202"/>
      <c r="AK308" s="202"/>
      <c r="AL308" s="202"/>
      <c r="AM308" s="202"/>
      <c r="AN308" s="202"/>
      <c r="AO308" s="202"/>
      <c r="AP308" s="202"/>
      <c r="AQ308" s="202"/>
      <c r="AR308" s="202"/>
      <c r="AS308" s="202"/>
      <c r="AT308" s="202"/>
      <c r="AU308" s="202"/>
      <c r="AV308" s="202"/>
      <c r="AW308" s="202"/>
      <c r="AX308" s="202"/>
      <c r="AY308" s="202"/>
      <c r="AZ308" s="202"/>
      <c r="BA308" s="202"/>
      <c r="BB308" s="202"/>
      <c r="BC308" s="202"/>
      <c r="BD308" s="202"/>
      <c r="BE308" s="202"/>
      <c r="BF308" s="202"/>
      <c r="BG308" s="202"/>
      <c r="BH308" s="202"/>
      <c r="BI308" s="202"/>
      <c r="BJ308" s="202"/>
      <c r="BK308" s="202"/>
      <c r="BL308" s="202"/>
      <c r="BM308" s="202"/>
      <c r="BN308" s="202"/>
      <c r="BO308" s="202"/>
      <c r="BP308" s="202"/>
      <c r="BQ308" s="202"/>
      <c r="BR308" s="202"/>
      <c r="BS308" s="202"/>
      <c r="BT308" s="202"/>
      <c r="BU308" s="202"/>
      <c r="BV308" s="202"/>
      <c r="BW308" s="202"/>
      <c r="BX308" s="202"/>
      <c r="BY308" s="202"/>
      <c r="BZ308" s="202"/>
      <c r="CA308" s="202"/>
      <c r="CB308" s="202"/>
      <c r="CC308" s="202"/>
      <c r="CD308" s="202"/>
      <c r="CE308" s="202"/>
      <c r="CF308" s="202"/>
      <c r="CG308" s="202"/>
      <c r="CH308" s="202"/>
      <c r="CI308" s="202"/>
      <c r="CJ308" s="202"/>
      <c r="CK308" s="202"/>
      <c r="CL308" s="202"/>
      <c r="CM308" s="202"/>
      <c r="CN308" s="202"/>
      <c r="CO308" s="202"/>
      <c r="CP308" s="202"/>
      <c r="CQ308" s="202"/>
      <c r="CR308" s="202"/>
      <c r="CS308" s="202"/>
      <c r="CT308" s="202"/>
      <c r="CU308" s="202"/>
      <c r="CV308" s="202"/>
      <c r="CW308" s="202"/>
      <c r="CX308" s="202"/>
      <c r="CY308" s="202"/>
      <c r="CZ308" s="202"/>
      <c r="DA308" s="202"/>
      <c r="DB308" s="202"/>
      <c r="DC308" s="202"/>
      <c r="DD308" s="202"/>
      <c r="DE308" s="202"/>
      <c r="DF308" s="202"/>
      <c r="DG308" s="202"/>
      <c r="DH308" s="202"/>
    </row>
    <row r="309" spans="2:112" ht="20.100000000000001" customHeight="1" x14ac:dyDescent="0.25">
      <c r="B309" s="212"/>
      <c r="C309" s="213"/>
      <c r="D309" s="202"/>
      <c r="E309" s="202"/>
      <c r="F309" s="202"/>
      <c r="G309" s="202"/>
      <c r="H309" s="202"/>
      <c r="I309" s="202"/>
      <c r="J309" s="202"/>
      <c r="K309" s="202"/>
      <c r="L309" s="202"/>
      <c r="M309" s="202"/>
      <c r="N309" s="202"/>
      <c r="O309" s="202"/>
      <c r="P309" s="205"/>
      <c r="Q309" s="203"/>
      <c r="R309" s="203"/>
      <c r="S309" s="203"/>
      <c r="T309" s="203"/>
      <c r="U309" s="203"/>
      <c r="V309" s="203"/>
      <c r="W309" s="203"/>
      <c r="X309" s="203"/>
      <c r="Y309" s="203"/>
      <c r="Z309" s="203"/>
      <c r="AA309" s="203"/>
      <c r="AB309" s="203"/>
      <c r="AC309" s="204"/>
      <c r="AD309" s="204"/>
      <c r="AE309" s="202"/>
      <c r="AF309" s="202"/>
      <c r="AG309" s="202"/>
      <c r="AH309" s="202"/>
      <c r="AI309" s="202"/>
      <c r="AJ309" s="202"/>
      <c r="AK309" s="202"/>
      <c r="AL309" s="202"/>
      <c r="AM309" s="202"/>
      <c r="AN309" s="202"/>
      <c r="AO309" s="202"/>
      <c r="AP309" s="202"/>
      <c r="AQ309" s="202"/>
      <c r="AR309" s="202"/>
      <c r="AS309" s="202"/>
      <c r="AT309" s="202"/>
      <c r="AU309" s="202"/>
      <c r="AV309" s="202"/>
      <c r="AW309" s="202"/>
      <c r="AX309" s="202"/>
      <c r="AY309" s="202"/>
      <c r="AZ309" s="202"/>
      <c r="BA309" s="202"/>
      <c r="BB309" s="202"/>
      <c r="BC309" s="202"/>
      <c r="BD309" s="202"/>
      <c r="BE309" s="202"/>
      <c r="BF309" s="202"/>
      <c r="BG309" s="202"/>
      <c r="BH309" s="202"/>
      <c r="BI309" s="202"/>
      <c r="BJ309" s="202"/>
      <c r="BK309" s="202"/>
      <c r="BL309" s="202"/>
      <c r="BM309" s="202"/>
      <c r="BN309" s="202"/>
      <c r="BO309" s="202"/>
      <c r="BP309" s="202"/>
      <c r="BQ309" s="202"/>
      <c r="BR309" s="202"/>
      <c r="BS309" s="202"/>
      <c r="BT309" s="202"/>
      <c r="BU309" s="202"/>
      <c r="BV309" s="202"/>
      <c r="BW309" s="202"/>
      <c r="BX309" s="202"/>
      <c r="BY309" s="202"/>
      <c r="BZ309" s="202"/>
      <c r="CA309" s="202"/>
      <c r="CB309" s="202"/>
      <c r="CC309" s="202"/>
      <c r="CD309" s="202"/>
      <c r="CE309" s="202"/>
      <c r="CF309" s="202"/>
      <c r="CG309" s="202"/>
      <c r="CH309" s="202"/>
      <c r="CI309" s="202"/>
      <c r="CJ309" s="202"/>
      <c r="CK309" s="202"/>
      <c r="CL309" s="202"/>
      <c r="CM309" s="202"/>
      <c r="CN309" s="202"/>
      <c r="CO309" s="202"/>
      <c r="CP309" s="202"/>
      <c r="CQ309" s="202"/>
      <c r="CR309" s="202"/>
      <c r="CS309" s="202"/>
      <c r="CT309" s="202"/>
      <c r="CU309" s="202"/>
      <c r="CV309" s="202"/>
      <c r="CW309" s="202"/>
      <c r="CX309" s="202"/>
      <c r="CY309" s="202"/>
      <c r="CZ309" s="202"/>
      <c r="DA309" s="202"/>
      <c r="DB309" s="202"/>
      <c r="DC309" s="202"/>
      <c r="DD309" s="202"/>
      <c r="DE309" s="202"/>
      <c r="DF309" s="202"/>
      <c r="DG309" s="202"/>
      <c r="DH309" s="202"/>
    </row>
    <row r="310" spans="2:112" ht="20.100000000000001" customHeight="1" x14ac:dyDescent="0.25">
      <c r="B310" s="212"/>
      <c r="C310" s="213"/>
      <c r="D310" s="202"/>
      <c r="E310" s="202"/>
      <c r="F310" s="202"/>
      <c r="G310" s="202"/>
      <c r="H310" s="202"/>
      <c r="I310" s="202"/>
      <c r="J310" s="202"/>
      <c r="K310" s="202"/>
      <c r="L310" s="202"/>
      <c r="M310" s="202"/>
      <c r="N310" s="202"/>
      <c r="O310" s="202"/>
      <c r="P310" s="205"/>
      <c r="Q310" s="203"/>
      <c r="R310" s="203"/>
      <c r="S310" s="203"/>
      <c r="T310" s="203"/>
      <c r="U310" s="203"/>
      <c r="V310" s="203"/>
      <c r="W310" s="203"/>
      <c r="X310" s="203"/>
      <c r="Y310" s="203"/>
      <c r="Z310" s="203"/>
      <c r="AA310" s="203"/>
      <c r="AB310" s="203"/>
      <c r="AC310" s="204"/>
      <c r="AD310" s="204"/>
      <c r="AE310" s="202"/>
      <c r="AF310" s="202"/>
      <c r="AG310" s="202"/>
      <c r="AH310" s="202"/>
      <c r="AI310" s="202"/>
      <c r="AJ310" s="202"/>
      <c r="AK310" s="202"/>
      <c r="AL310" s="202"/>
      <c r="AM310" s="202"/>
      <c r="AN310" s="202"/>
      <c r="AO310" s="202"/>
      <c r="AP310" s="202"/>
      <c r="AQ310" s="202"/>
      <c r="AR310" s="202"/>
      <c r="AS310" s="202"/>
      <c r="AT310" s="202"/>
      <c r="AU310" s="202"/>
      <c r="AV310" s="202"/>
      <c r="AW310" s="202"/>
      <c r="AX310" s="202"/>
      <c r="AY310" s="202"/>
      <c r="AZ310" s="202"/>
      <c r="BA310" s="202"/>
      <c r="BB310" s="202"/>
      <c r="BC310" s="202"/>
      <c r="BD310" s="202"/>
      <c r="BE310" s="202"/>
      <c r="BF310" s="202"/>
      <c r="BG310" s="202"/>
      <c r="BH310" s="202"/>
      <c r="BI310" s="202"/>
      <c r="BJ310" s="202"/>
      <c r="BK310" s="202"/>
      <c r="BL310" s="202"/>
      <c r="BM310" s="202"/>
      <c r="BN310" s="202"/>
      <c r="BO310" s="202"/>
      <c r="BP310" s="202"/>
      <c r="BQ310" s="202"/>
      <c r="BR310" s="202"/>
      <c r="BS310" s="202"/>
      <c r="BT310" s="202"/>
      <c r="BU310" s="202"/>
      <c r="BV310" s="202"/>
      <c r="BW310" s="202"/>
      <c r="BX310" s="202"/>
      <c r="BY310" s="202"/>
      <c r="BZ310" s="202"/>
      <c r="CA310" s="202"/>
      <c r="CB310" s="202"/>
      <c r="CC310" s="202"/>
      <c r="CD310" s="202"/>
      <c r="CE310" s="202"/>
      <c r="CF310" s="202"/>
      <c r="CG310" s="202"/>
      <c r="CH310" s="202"/>
      <c r="CI310" s="202"/>
      <c r="CJ310" s="202"/>
      <c r="CK310" s="202"/>
      <c r="CL310" s="202"/>
      <c r="CM310" s="202"/>
      <c r="CN310" s="202"/>
      <c r="CO310" s="202"/>
      <c r="CP310" s="202"/>
      <c r="CQ310" s="202"/>
      <c r="CR310" s="202"/>
      <c r="CS310" s="202"/>
      <c r="CT310" s="202"/>
      <c r="CU310" s="202"/>
      <c r="CV310" s="202"/>
      <c r="CW310" s="202"/>
      <c r="CX310" s="202"/>
      <c r="CY310" s="202"/>
      <c r="CZ310" s="202"/>
      <c r="DA310" s="202"/>
      <c r="DB310" s="202"/>
      <c r="DC310" s="202"/>
      <c r="DD310" s="202"/>
      <c r="DE310" s="202"/>
      <c r="DF310" s="202"/>
      <c r="DG310" s="202"/>
      <c r="DH310" s="202"/>
    </row>
    <row r="311" spans="2:112" ht="20.100000000000001" customHeight="1" x14ac:dyDescent="0.25">
      <c r="B311" s="212"/>
      <c r="C311" s="213"/>
      <c r="D311" s="202"/>
      <c r="E311" s="202"/>
      <c r="F311" s="202"/>
      <c r="G311" s="202"/>
      <c r="H311" s="202"/>
      <c r="I311" s="202"/>
      <c r="J311" s="202"/>
      <c r="K311" s="202"/>
      <c r="L311" s="202"/>
      <c r="M311" s="202"/>
      <c r="N311" s="202"/>
      <c r="O311" s="202"/>
      <c r="P311" s="205"/>
      <c r="Q311" s="203"/>
      <c r="R311" s="203"/>
      <c r="S311" s="203"/>
      <c r="T311" s="203"/>
      <c r="U311" s="203"/>
      <c r="V311" s="203"/>
      <c r="W311" s="203"/>
      <c r="X311" s="203"/>
      <c r="Y311" s="203"/>
      <c r="Z311" s="203"/>
      <c r="AA311" s="203"/>
      <c r="AB311" s="203"/>
      <c r="AC311" s="204"/>
      <c r="AD311" s="204"/>
      <c r="AE311" s="202"/>
      <c r="AF311" s="202"/>
      <c r="AG311" s="202"/>
      <c r="AH311" s="202"/>
      <c r="AI311" s="202"/>
      <c r="AJ311" s="202"/>
      <c r="AK311" s="202"/>
      <c r="AL311" s="202"/>
      <c r="AM311" s="202"/>
      <c r="AN311" s="202"/>
      <c r="AO311" s="202"/>
      <c r="AP311" s="202"/>
      <c r="AQ311" s="202"/>
      <c r="AR311" s="202"/>
      <c r="AS311" s="202"/>
      <c r="AT311" s="202"/>
      <c r="AU311" s="202"/>
      <c r="AV311" s="202"/>
      <c r="AW311" s="202"/>
      <c r="AX311" s="202"/>
      <c r="AY311" s="202"/>
      <c r="AZ311" s="202"/>
      <c r="BA311" s="202"/>
      <c r="BB311" s="202"/>
      <c r="BC311" s="202"/>
      <c r="BD311" s="202"/>
      <c r="BE311" s="202"/>
      <c r="BF311" s="202"/>
      <c r="BG311" s="202"/>
      <c r="BH311" s="202"/>
      <c r="BI311" s="202"/>
      <c r="BJ311" s="202"/>
      <c r="BK311" s="202"/>
      <c r="BL311" s="202"/>
      <c r="BM311" s="202"/>
      <c r="BN311" s="202"/>
      <c r="BO311" s="202"/>
      <c r="BP311" s="202"/>
      <c r="BQ311" s="202"/>
      <c r="BR311" s="202"/>
      <c r="BS311" s="202"/>
      <c r="BT311" s="202"/>
      <c r="BU311" s="202"/>
      <c r="BV311" s="202"/>
      <c r="BW311" s="202"/>
      <c r="BX311" s="202"/>
      <c r="BY311" s="202"/>
      <c r="BZ311" s="202"/>
      <c r="CA311" s="202"/>
      <c r="CB311" s="202"/>
      <c r="CC311" s="202"/>
      <c r="CD311" s="202"/>
      <c r="CE311" s="202"/>
      <c r="CF311" s="202"/>
      <c r="CG311" s="202"/>
      <c r="CH311" s="202"/>
      <c r="CI311" s="202"/>
      <c r="CJ311" s="202"/>
      <c r="CK311" s="202"/>
      <c r="CL311" s="202"/>
      <c r="CM311" s="202"/>
      <c r="CN311" s="202"/>
      <c r="CO311" s="202"/>
      <c r="CP311" s="202"/>
      <c r="CQ311" s="202"/>
      <c r="CR311" s="202"/>
      <c r="CS311" s="202"/>
      <c r="CT311" s="202"/>
      <c r="CU311" s="202"/>
      <c r="CV311" s="202"/>
      <c r="CW311" s="202"/>
      <c r="CX311" s="202"/>
      <c r="CY311" s="202"/>
      <c r="CZ311" s="202"/>
      <c r="DA311" s="202"/>
      <c r="DB311" s="202"/>
      <c r="DC311" s="202"/>
      <c r="DD311" s="202"/>
      <c r="DE311" s="202"/>
      <c r="DF311" s="202"/>
      <c r="DG311" s="202"/>
      <c r="DH311" s="202"/>
    </row>
    <row r="312" spans="2:112" ht="20.100000000000001" customHeight="1" x14ac:dyDescent="0.25">
      <c r="B312" s="212"/>
      <c r="C312" s="213"/>
      <c r="D312" s="202"/>
      <c r="E312" s="202"/>
      <c r="F312" s="202"/>
      <c r="G312" s="202"/>
      <c r="H312" s="202"/>
      <c r="I312" s="202"/>
      <c r="J312" s="202"/>
      <c r="K312" s="202"/>
      <c r="L312" s="202"/>
      <c r="M312" s="202"/>
      <c r="N312" s="202"/>
      <c r="O312" s="202"/>
      <c r="P312" s="205"/>
      <c r="Q312" s="203"/>
      <c r="R312" s="203"/>
      <c r="S312" s="203"/>
      <c r="T312" s="203"/>
      <c r="U312" s="203"/>
      <c r="V312" s="203"/>
      <c r="W312" s="203"/>
      <c r="X312" s="203"/>
      <c r="Y312" s="203"/>
      <c r="Z312" s="203"/>
      <c r="AA312" s="203"/>
      <c r="AB312" s="203"/>
      <c r="AC312" s="204"/>
      <c r="AD312" s="204"/>
      <c r="AE312" s="202"/>
      <c r="AF312" s="202"/>
      <c r="AG312" s="202"/>
      <c r="AH312" s="202"/>
      <c r="AI312" s="202"/>
      <c r="AJ312" s="202"/>
      <c r="AK312" s="202"/>
      <c r="AL312" s="202"/>
      <c r="AM312" s="202"/>
      <c r="AN312" s="202"/>
      <c r="AO312" s="202"/>
      <c r="AP312" s="202"/>
      <c r="AQ312" s="202"/>
      <c r="AR312" s="202"/>
      <c r="AS312" s="202"/>
      <c r="AT312" s="202"/>
      <c r="AU312" s="202"/>
      <c r="AV312" s="202"/>
      <c r="AW312" s="202"/>
      <c r="AX312" s="202"/>
      <c r="AY312" s="202"/>
      <c r="AZ312" s="202"/>
      <c r="BA312" s="202"/>
      <c r="BB312" s="202"/>
      <c r="BC312" s="202"/>
      <c r="BD312" s="202"/>
      <c r="BE312" s="202"/>
      <c r="BF312" s="202"/>
      <c r="BG312" s="202"/>
      <c r="BH312" s="202"/>
      <c r="BI312" s="202"/>
      <c r="BJ312" s="202"/>
      <c r="BK312" s="202"/>
      <c r="BL312" s="202"/>
      <c r="BM312" s="202"/>
      <c r="BN312" s="202"/>
      <c r="BO312" s="202"/>
      <c r="BP312" s="202"/>
      <c r="BQ312" s="202"/>
      <c r="BR312" s="202"/>
      <c r="BS312" s="202"/>
      <c r="BT312" s="202"/>
      <c r="BU312" s="202"/>
      <c r="BV312" s="202"/>
      <c r="BW312" s="202"/>
      <c r="BX312" s="202"/>
      <c r="BY312" s="202"/>
      <c r="BZ312" s="202"/>
      <c r="CA312" s="202"/>
      <c r="CB312" s="202"/>
      <c r="CC312" s="202"/>
      <c r="CD312" s="202"/>
      <c r="CE312" s="202"/>
      <c r="CF312" s="202"/>
      <c r="CG312" s="202"/>
      <c r="CH312" s="202"/>
      <c r="CI312" s="202"/>
      <c r="CJ312" s="202"/>
      <c r="CK312" s="202"/>
      <c r="CL312" s="202"/>
      <c r="CM312" s="202"/>
      <c r="CN312" s="202"/>
      <c r="CO312" s="202"/>
      <c r="CP312" s="202"/>
      <c r="CQ312" s="202"/>
      <c r="CR312" s="202"/>
      <c r="CS312" s="202"/>
      <c r="CT312" s="202"/>
      <c r="CU312" s="202"/>
      <c r="CV312" s="202"/>
      <c r="CW312" s="202"/>
      <c r="CX312" s="202"/>
      <c r="CY312" s="202"/>
      <c r="CZ312" s="202"/>
      <c r="DA312" s="202"/>
      <c r="DB312" s="202"/>
      <c r="DC312" s="202"/>
      <c r="DD312" s="202"/>
      <c r="DE312" s="202"/>
      <c r="DF312" s="202"/>
      <c r="DG312" s="202"/>
      <c r="DH312" s="202"/>
    </row>
    <row r="313" spans="2:112" ht="20.100000000000001" customHeight="1" x14ac:dyDescent="0.25">
      <c r="B313" s="212"/>
      <c r="C313" s="213"/>
      <c r="D313" s="202"/>
      <c r="E313" s="202"/>
      <c r="F313" s="202"/>
      <c r="G313" s="202"/>
      <c r="H313" s="202"/>
      <c r="I313" s="202"/>
      <c r="J313" s="202"/>
      <c r="K313" s="202"/>
      <c r="L313" s="202"/>
      <c r="M313" s="202"/>
      <c r="N313" s="202"/>
      <c r="O313" s="202"/>
      <c r="P313" s="205"/>
      <c r="Q313" s="203"/>
      <c r="R313" s="203"/>
      <c r="S313" s="203"/>
      <c r="T313" s="203"/>
      <c r="U313" s="203"/>
      <c r="V313" s="203"/>
      <c r="W313" s="203"/>
      <c r="X313" s="203"/>
      <c r="Y313" s="203"/>
      <c r="Z313" s="203"/>
      <c r="AA313" s="203"/>
      <c r="AB313" s="203"/>
      <c r="AC313" s="204"/>
      <c r="AD313" s="204"/>
      <c r="AE313" s="202"/>
      <c r="AF313" s="202"/>
      <c r="AG313" s="202"/>
      <c r="AH313" s="202"/>
      <c r="AI313" s="202"/>
      <c r="AJ313" s="202"/>
      <c r="AK313" s="202"/>
      <c r="AL313" s="202"/>
      <c r="AM313" s="202"/>
      <c r="AN313" s="202"/>
      <c r="AO313" s="202"/>
      <c r="AP313" s="202"/>
      <c r="AQ313" s="202"/>
      <c r="AR313" s="202"/>
      <c r="AS313" s="202"/>
      <c r="AT313" s="202"/>
      <c r="AU313" s="202"/>
      <c r="AV313" s="202"/>
      <c r="AW313" s="202"/>
      <c r="AX313" s="202"/>
      <c r="AY313" s="202"/>
      <c r="AZ313" s="202"/>
      <c r="BA313" s="202"/>
      <c r="BB313" s="202"/>
      <c r="BC313" s="202"/>
      <c r="BD313" s="202"/>
      <c r="BE313" s="202"/>
      <c r="BF313" s="202"/>
      <c r="BG313" s="202"/>
      <c r="BH313" s="202"/>
      <c r="BI313" s="202"/>
      <c r="BJ313" s="202"/>
      <c r="BK313" s="202"/>
      <c r="BL313" s="202"/>
      <c r="BM313" s="202"/>
      <c r="BN313" s="202"/>
      <c r="BO313" s="202"/>
      <c r="BP313" s="202"/>
      <c r="BQ313" s="202"/>
      <c r="BR313" s="202"/>
      <c r="BS313" s="202"/>
      <c r="BT313" s="202"/>
      <c r="BU313" s="202"/>
      <c r="BV313" s="202"/>
      <c r="BW313" s="202"/>
      <c r="BX313" s="202"/>
      <c r="BY313" s="202"/>
      <c r="BZ313" s="202"/>
      <c r="CA313" s="202"/>
      <c r="CB313" s="202"/>
      <c r="CC313" s="202"/>
      <c r="CD313" s="202"/>
      <c r="CE313" s="202"/>
      <c r="CF313" s="202"/>
      <c r="CG313" s="202"/>
      <c r="CH313" s="202"/>
      <c r="CI313" s="202"/>
      <c r="CJ313" s="202"/>
      <c r="CK313" s="202"/>
      <c r="CL313" s="202"/>
      <c r="CM313" s="202"/>
      <c r="CN313" s="202"/>
      <c r="CO313" s="202"/>
      <c r="CP313" s="202"/>
      <c r="CQ313" s="202"/>
      <c r="CR313" s="202"/>
      <c r="CS313" s="202"/>
      <c r="CT313" s="202"/>
      <c r="CU313" s="202"/>
      <c r="CV313" s="202"/>
      <c r="CW313" s="202"/>
      <c r="CX313" s="202"/>
      <c r="CY313" s="202"/>
      <c r="CZ313" s="202"/>
      <c r="DA313" s="202"/>
      <c r="DB313" s="202"/>
      <c r="DC313" s="202"/>
      <c r="DD313" s="202"/>
      <c r="DE313" s="202"/>
      <c r="DF313" s="202"/>
      <c r="DG313" s="202"/>
      <c r="DH313" s="202"/>
    </row>
    <row r="314" spans="2:112" ht="20.100000000000001" customHeight="1" x14ac:dyDescent="0.25">
      <c r="B314" s="212"/>
      <c r="C314" s="213"/>
      <c r="D314" s="202"/>
      <c r="E314" s="202"/>
      <c r="F314" s="202"/>
      <c r="G314" s="202"/>
      <c r="H314" s="202"/>
      <c r="I314" s="202"/>
      <c r="J314" s="202"/>
      <c r="K314" s="202"/>
      <c r="L314" s="202"/>
      <c r="M314" s="202"/>
      <c r="N314" s="202"/>
      <c r="O314" s="202"/>
      <c r="P314" s="205"/>
      <c r="Q314" s="203"/>
      <c r="R314" s="203"/>
      <c r="S314" s="203"/>
      <c r="T314" s="203"/>
      <c r="U314" s="203"/>
      <c r="V314" s="203"/>
      <c r="W314" s="203"/>
      <c r="X314" s="203"/>
      <c r="Y314" s="203"/>
      <c r="Z314" s="203"/>
      <c r="AA314" s="203"/>
      <c r="AB314" s="203"/>
      <c r="AC314" s="204"/>
      <c r="AD314" s="204"/>
      <c r="AE314" s="202"/>
      <c r="AF314" s="202"/>
      <c r="AG314" s="202"/>
      <c r="AH314" s="202"/>
      <c r="AI314" s="202"/>
      <c r="AJ314" s="202"/>
      <c r="AK314" s="202"/>
      <c r="AL314" s="202"/>
      <c r="AM314" s="202"/>
      <c r="AN314" s="202"/>
      <c r="AO314" s="202"/>
      <c r="AP314" s="202"/>
      <c r="AQ314" s="202"/>
      <c r="AR314" s="202"/>
      <c r="AS314" s="202"/>
      <c r="AT314" s="202"/>
      <c r="AU314" s="202"/>
      <c r="AV314" s="202"/>
      <c r="AW314" s="202"/>
      <c r="AX314" s="202"/>
      <c r="AY314" s="202"/>
      <c r="AZ314" s="202"/>
      <c r="BA314" s="202"/>
      <c r="BB314" s="202"/>
      <c r="BC314" s="202"/>
      <c r="BD314" s="202"/>
      <c r="BE314" s="202"/>
      <c r="BF314" s="202"/>
      <c r="BG314" s="202"/>
      <c r="BH314" s="202"/>
      <c r="BI314" s="202"/>
      <c r="BJ314" s="202"/>
      <c r="BK314" s="202"/>
      <c r="BL314" s="202"/>
      <c r="BM314" s="202"/>
      <c r="BN314" s="202"/>
      <c r="BO314" s="202"/>
      <c r="BP314" s="202"/>
      <c r="BQ314" s="202"/>
      <c r="BR314" s="202"/>
      <c r="BS314" s="202"/>
      <c r="BT314" s="202"/>
      <c r="BU314" s="202"/>
      <c r="BV314" s="202"/>
      <c r="BW314" s="202"/>
      <c r="BX314" s="202"/>
      <c r="BY314" s="202"/>
      <c r="BZ314" s="202"/>
      <c r="CA314" s="202"/>
      <c r="CB314" s="202"/>
      <c r="CC314" s="202"/>
      <c r="CD314" s="202"/>
      <c r="CE314" s="202"/>
      <c r="CF314" s="202"/>
      <c r="CG314" s="202"/>
      <c r="CH314" s="202"/>
      <c r="CI314" s="202"/>
      <c r="CJ314" s="202"/>
      <c r="CK314" s="202"/>
      <c r="CL314" s="202"/>
      <c r="CM314" s="202"/>
      <c r="CN314" s="202"/>
      <c r="CO314" s="202"/>
      <c r="CP314" s="202"/>
      <c r="CQ314" s="202"/>
      <c r="CR314" s="202"/>
      <c r="CS314" s="202"/>
      <c r="CT314" s="202"/>
      <c r="CU314" s="202"/>
      <c r="CV314" s="202"/>
      <c r="CW314" s="202"/>
      <c r="CX314" s="202"/>
      <c r="CY314" s="202"/>
      <c r="CZ314" s="202"/>
      <c r="DA314" s="202"/>
      <c r="DB314" s="202"/>
      <c r="DC314" s="202"/>
      <c r="DD314" s="202"/>
      <c r="DE314" s="202"/>
      <c r="DF314" s="202"/>
      <c r="DG314" s="202"/>
      <c r="DH314" s="202"/>
    </row>
    <row r="315" spans="2:112" ht="20.100000000000001" customHeight="1" x14ac:dyDescent="0.25">
      <c r="B315" s="212"/>
      <c r="C315" s="213"/>
      <c r="D315" s="202"/>
      <c r="E315" s="202"/>
      <c r="F315" s="202"/>
      <c r="G315" s="202"/>
      <c r="H315" s="202"/>
      <c r="I315" s="202"/>
      <c r="J315" s="202"/>
      <c r="K315" s="202"/>
      <c r="L315" s="202"/>
      <c r="M315" s="202"/>
      <c r="N315" s="202"/>
      <c r="O315" s="202"/>
      <c r="P315" s="205"/>
      <c r="Q315" s="203"/>
      <c r="R315" s="203"/>
      <c r="S315" s="203"/>
      <c r="T315" s="203"/>
      <c r="U315" s="203"/>
      <c r="V315" s="203"/>
      <c r="W315" s="203"/>
      <c r="X315" s="203"/>
      <c r="Y315" s="203"/>
      <c r="Z315" s="203"/>
      <c r="AA315" s="203"/>
      <c r="AB315" s="203"/>
      <c r="AC315" s="204"/>
      <c r="AD315" s="204"/>
      <c r="AE315" s="202"/>
      <c r="AF315" s="202"/>
      <c r="AG315" s="202"/>
      <c r="AH315" s="202"/>
      <c r="AI315" s="202"/>
      <c r="AJ315" s="202"/>
      <c r="AK315" s="202"/>
      <c r="AL315" s="202"/>
      <c r="AM315" s="202"/>
      <c r="AN315" s="202"/>
      <c r="AO315" s="202"/>
      <c r="AP315" s="202"/>
      <c r="AQ315" s="202"/>
      <c r="AR315" s="202"/>
      <c r="AS315" s="202"/>
      <c r="AT315" s="202"/>
      <c r="AU315" s="202"/>
      <c r="AV315" s="202"/>
      <c r="AW315" s="202"/>
      <c r="AX315" s="202"/>
      <c r="AY315" s="202"/>
      <c r="AZ315" s="202"/>
      <c r="BA315" s="202"/>
      <c r="BB315" s="202"/>
      <c r="BC315" s="202"/>
      <c r="BD315" s="202"/>
      <c r="BE315" s="202"/>
      <c r="BF315" s="202"/>
      <c r="BG315" s="202"/>
      <c r="BH315" s="202"/>
      <c r="BI315" s="202"/>
      <c r="BJ315" s="202"/>
      <c r="BK315" s="202"/>
      <c r="BL315" s="202"/>
      <c r="BM315" s="202"/>
      <c r="BN315" s="202"/>
      <c r="BO315" s="202"/>
      <c r="BP315" s="202"/>
      <c r="BQ315" s="202"/>
      <c r="BR315" s="202"/>
      <c r="BS315" s="202"/>
      <c r="BT315" s="202"/>
      <c r="BU315" s="202"/>
      <c r="BV315" s="202"/>
      <c r="BW315" s="202"/>
      <c r="BX315" s="202"/>
      <c r="BY315" s="202"/>
      <c r="BZ315" s="202"/>
      <c r="CA315" s="202"/>
      <c r="CB315" s="202"/>
      <c r="CC315" s="202"/>
      <c r="CD315" s="202"/>
      <c r="CE315" s="202"/>
      <c r="CF315" s="202"/>
      <c r="CG315" s="202"/>
      <c r="CH315" s="202"/>
      <c r="CI315" s="202"/>
      <c r="CJ315" s="202"/>
      <c r="CK315" s="202"/>
      <c r="CL315" s="202"/>
      <c r="CM315" s="202"/>
      <c r="CN315" s="202"/>
      <c r="CO315" s="202"/>
      <c r="CP315" s="202"/>
      <c r="CQ315" s="202"/>
      <c r="CR315" s="202"/>
      <c r="CS315" s="202"/>
      <c r="CT315" s="202"/>
      <c r="CU315" s="202"/>
      <c r="CV315" s="202"/>
      <c r="CW315" s="202"/>
      <c r="CX315" s="202"/>
      <c r="CY315" s="202"/>
      <c r="CZ315" s="202"/>
      <c r="DA315" s="202"/>
      <c r="DB315" s="202"/>
      <c r="DC315" s="202"/>
      <c r="DD315" s="202"/>
      <c r="DE315" s="202"/>
      <c r="DF315" s="202"/>
      <c r="DG315" s="202"/>
      <c r="DH315" s="202"/>
    </row>
    <row r="316" spans="2:112" ht="20.100000000000001" customHeight="1" x14ac:dyDescent="0.25">
      <c r="B316" s="212"/>
      <c r="C316" s="213"/>
      <c r="D316" s="202"/>
      <c r="E316" s="202"/>
      <c r="F316" s="202"/>
      <c r="G316" s="202"/>
      <c r="H316" s="202"/>
      <c r="I316" s="202"/>
      <c r="J316" s="202"/>
      <c r="K316" s="202"/>
      <c r="L316" s="202"/>
      <c r="M316" s="202"/>
      <c r="N316" s="202"/>
      <c r="O316" s="202"/>
      <c r="P316" s="205"/>
      <c r="Q316" s="203"/>
      <c r="R316" s="203"/>
      <c r="S316" s="203"/>
      <c r="T316" s="203"/>
      <c r="U316" s="203"/>
      <c r="V316" s="203"/>
      <c r="W316" s="203"/>
      <c r="X316" s="203"/>
      <c r="Y316" s="203"/>
      <c r="Z316" s="203"/>
      <c r="AA316" s="203"/>
      <c r="AB316" s="203"/>
      <c r="AC316" s="204"/>
      <c r="AD316" s="204"/>
      <c r="AE316" s="202"/>
      <c r="AF316" s="202"/>
      <c r="AG316" s="202"/>
      <c r="AH316" s="202"/>
      <c r="AI316" s="202"/>
      <c r="AJ316" s="202"/>
      <c r="AK316" s="202"/>
      <c r="AL316" s="202"/>
      <c r="AM316" s="202"/>
      <c r="AN316" s="202"/>
      <c r="AO316" s="202"/>
      <c r="AP316" s="202"/>
      <c r="AQ316" s="202"/>
      <c r="AR316" s="202"/>
      <c r="AS316" s="202"/>
      <c r="AT316" s="202"/>
      <c r="AU316" s="202"/>
      <c r="AV316" s="202"/>
      <c r="AW316" s="202"/>
      <c r="AX316" s="202"/>
      <c r="AY316" s="202"/>
      <c r="AZ316" s="202"/>
      <c r="BA316" s="202"/>
      <c r="BB316" s="202"/>
      <c r="BC316" s="202"/>
      <c r="BD316" s="202"/>
      <c r="BE316" s="202"/>
      <c r="BF316" s="202"/>
      <c r="BG316" s="202"/>
      <c r="BH316" s="202"/>
      <c r="BI316" s="202"/>
      <c r="BJ316" s="202"/>
      <c r="BK316" s="202"/>
      <c r="BL316" s="202"/>
      <c r="BM316" s="202"/>
      <c r="BN316" s="202"/>
      <c r="BO316" s="202"/>
      <c r="BP316" s="202"/>
      <c r="BQ316" s="202"/>
      <c r="BR316" s="202"/>
      <c r="BS316" s="202"/>
      <c r="BT316" s="202"/>
      <c r="BU316" s="202"/>
      <c r="BV316" s="202"/>
      <c r="BW316" s="202"/>
      <c r="BX316" s="202"/>
      <c r="BY316" s="202"/>
      <c r="BZ316" s="202"/>
      <c r="CA316" s="202"/>
      <c r="CB316" s="202"/>
      <c r="CC316" s="202"/>
      <c r="CD316" s="202"/>
      <c r="CE316" s="202"/>
      <c r="CF316" s="202"/>
      <c r="CG316" s="202"/>
      <c r="CH316" s="202"/>
      <c r="CI316" s="202"/>
      <c r="CJ316" s="202"/>
      <c r="CK316" s="202"/>
      <c r="CL316" s="202"/>
      <c r="CM316" s="202"/>
      <c r="CN316" s="202"/>
      <c r="CO316" s="202"/>
      <c r="CP316" s="202"/>
      <c r="CQ316" s="202"/>
      <c r="CR316" s="202"/>
      <c r="CS316" s="202"/>
      <c r="CT316" s="202"/>
      <c r="CU316" s="202"/>
      <c r="CV316" s="202"/>
      <c r="CW316" s="202"/>
      <c r="CX316" s="202"/>
      <c r="CY316" s="202"/>
      <c r="CZ316" s="202"/>
      <c r="DA316" s="202"/>
      <c r="DB316" s="202"/>
      <c r="DC316" s="202"/>
      <c r="DD316" s="202"/>
      <c r="DE316" s="202"/>
      <c r="DF316" s="202"/>
      <c r="DG316" s="202"/>
      <c r="DH316" s="202"/>
    </row>
    <row r="317" spans="2:112" ht="20.100000000000001" customHeight="1" x14ac:dyDescent="0.25">
      <c r="B317" s="212"/>
      <c r="C317" s="213"/>
      <c r="D317" s="202"/>
      <c r="E317" s="202"/>
      <c r="F317" s="202"/>
      <c r="G317" s="202"/>
      <c r="H317" s="202"/>
      <c r="I317" s="202"/>
      <c r="J317" s="202"/>
      <c r="K317" s="202"/>
      <c r="L317" s="202"/>
      <c r="M317" s="202"/>
      <c r="N317" s="202"/>
      <c r="O317" s="202"/>
      <c r="P317" s="205"/>
      <c r="Q317" s="203"/>
      <c r="R317" s="203"/>
      <c r="S317" s="203"/>
      <c r="T317" s="203"/>
      <c r="U317" s="203"/>
      <c r="V317" s="203"/>
      <c r="W317" s="203"/>
      <c r="X317" s="203"/>
      <c r="Y317" s="203"/>
      <c r="Z317" s="203"/>
      <c r="AA317" s="203"/>
      <c r="AB317" s="203"/>
      <c r="AC317" s="204"/>
      <c r="AD317" s="204"/>
      <c r="AE317" s="202"/>
      <c r="AF317" s="202"/>
      <c r="AG317" s="202"/>
      <c r="AH317" s="202"/>
      <c r="AI317" s="202"/>
      <c r="AJ317" s="202"/>
      <c r="AK317" s="202"/>
      <c r="AL317" s="202"/>
      <c r="AM317" s="202"/>
      <c r="AN317" s="202"/>
      <c r="AO317" s="202"/>
      <c r="AP317" s="202"/>
      <c r="AQ317" s="202"/>
      <c r="AR317" s="202"/>
      <c r="AS317" s="202"/>
      <c r="AT317" s="202"/>
      <c r="AU317" s="202"/>
      <c r="AV317" s="202"/>
      <c r="AW317" s="202"/>
      <c r="AX317" s="202"/>
      <c r="AY317" s="202"/>
      <c r="AZ317" s="202"/>
      <c r="BA317" s="202"/>
      <c r="BB317" s="202"/>
      <c r="BC317" s="202"/>
      <c r="BD317" s="202"/>
      <c r="BE317" s="202"/>
      <c r="BF317" s="202"/>
      <c r="BG317" s="202"/>
      <c r="BH317" s="202"/>
      <c r="BI317" s="202"/>
      <c r="BJ317" s="202"/>
      <c r="BK317" s="202"/>
      <c r="BL317" s="202"/>
      <c r="BM317" s="202"/>
      <c r="BN317" s="202"/>
      <c r="BO317" s="202"/>
      <c r="BP317" s="202"/>
      <c r="BQ317" s="202"/>
      <c r="BR317" s="202"/>
      <c r="BS317" s="202"/>
      <c r="BT317" s="202"/>
      <c r="BU317" s="202"/>
      <c r="BV317" s="202"/>
      <c r="BW317" s="202"/>
      <c r="BX317" s="202"/>
      <c r="BY317" s="202"/>
      <c r="BZ317" s="202"/>
      <c r="CA317" s="202"/>
      <c r="CB317" s="202"/>
      <c r="CC317" s="202"/>
      <c r="CD317" s="202"/>
      <c r="CE317" s="202"/>
      <c r="CF317" s="202"/>
      <c r="CG317" s="202"/>
      <c r="CH317" s="202"/>
      <c r="CI317" s="202"/>
      <c r="CJ317" s="202"/>
      <c r="CK317" s="202"/>
      <c r="CL317" s="202"/>
      <c r="CM317" s="202"/>
      <c r="CN317" s="202"/>
      <c r="CO317" s="202"/>
      <c r="CP317" s="202"/>
      <c r="CQ317" s="202"/>
      <c r="CR317" s="202"/>
      <c r="CS317" s="202"/>
      <c r="CT317" s="202"/>
      <c r="CU317" s="202"/>
      <c r="CV317" s="202"/>
      <c r="CW317" s="202"/>
      <c r="CX317" s="202"/>
      <c r="CY317" s="202"/>
      <c r="CZ317" s="202"/>
      <c r="DA317" s="202"/>
      <c r="DB317" s="202"/>
      <c r="DC317" s="202"/>
      <c r="DD317" s="202"/>
      <c r="DE317" s="202"/>
      <c r="DF317" s="202"/>
      <c r="DG317" s="202"/>
      <c r="DH317" s="202"/>
    </row>
    <row r="318" spans="2:112" ht="20.100000000000001" customHeight="1" x14ac:dyDescent="0.25">
      <c r="B318" s="212"/>
      <c r="C318" s="213"/>
      <c r="D318" s="202"/>
      <c r="E318" s="202"/>
      <c r="F318" s="202"/>
      <c r="G318" s="202"/>
      <c r="H318" s="202"/>
      <c r="I318" s="202"/>
      <c r="J318" s="202"/>
      <c r="K318" s="202"/>
      <c r="L318" s="202"/>
      <c r="M318" s="202"/>
      <c r="N318" s="202"/>
      <c r="O318" s="202"/>
      <c r="P318" s="205"/>
      <c r="Q318" s="203"/>
      <c r="R318" s="203"/>
      <c r="S318" s="203"/>
      <c r="T318" s="203"/>
      <c r="U318" s="203"/>
      <c r="V318" s="203"/>
      <c r="W318" s="203"/>
      <c r="X318" s="203"/>
      <c r="Y318" s="203"/>
      <c r="Z318" s="203"/>
      <c r="AA318" s="203"/>
      <c r="AB318" s="203"/>
      <c r="AC318" s="204"/>
      <c r="AD318" s="204"/>
      <c r="AE318" s="202"/>
      <c r="AF318" s="202"/>
      <c r="AG318" s="202"/>
      <c r="AH318" s="202"/>
      <c r="AI318" s="202"/>
      <c r="AJ318" s="202"/>
      <c r="AK318" s="202"/>
      <c r="AL318" s="202"/>
      <c r="AM318" s="202"/>
      <c r="AN318" s="202"/>
      <c r="AO318" s="202"/>
      <c r="AP318" s="202"/>
      <c r="AQ318" s="202"/>
      <c r="AR318" s="202"/>
      <c r="AS318" s="202"/>
      <c r="AT318" s="202"/>
      <c r="AU318" s="202"/>
      <c r="AV318" s="202"/>
      <c r="AW318" s="202"/>
      <c r="AX318" s="202"/>
      <c r="AY318" s="202"/>
      <c r="AZ318" s="202"/>
      <c r="BA318" s="202"/>
      <c r="BB318" s="202"/>
      <c r="BC318" s="202"/>
      <c r="BD318" s="202"/>
      <c r="BE318" s="202"/>
      <c r="BF318" s="202"/>
      <c r="BG318" s="202"/>
      <c r="BH318" s="202"/>
      <c r="BI318" s="202"/>
      <c r="BJ318" s="202"/>
      <c r="BK318" s="202"/>
      <c r="BL318" s="202"/>
      <c r="BM318" s="202"/>
      <c r="BN318" s="202"/>
      <c r="BO318" s="202"/>
      <c r="BP318" s="202"/>
      <c r="BQ318" s="202"/>
      <c r="BR318" s="202"/>
      <c r="BS318" s="202"/>
      <c r="BT318" s="202"/>
      <c r="BU318" s="202"/>
      <c r="BV318" s="202"/>
      <c r="BW318" s="202"/>
      <c r="BX318" s="202"/>
      <c r="BY318" s="202"/>
      <c r="BZ318" s="202"/>
      <c r="CA318" s="202"/>
      <c r="CB318" s="202"/>
      <c r="CC318" s="202"/>
      <c r="CD318" s="202"/>
      <c r="CE318" s="202"/>
      <c r="CF318" s="202"/>
      <c r="CG318" s="202"/>
      <c r="CH318" s="202"/>
      <c r="CI318" s="202"/>
      <c r="CJ318" s="202"/>
      <c r="CK318" s="202"/>
      <c r="CL318" s="202"/>
      <c r="CM318" s="202"/>
      <c r="CN318" s="202"/>
      <c r="CO318" s="202"/>
      <c r="CP318" s="202"/>
      <c r="CQ318" s="202"/>
      <c r="CR318" s="202"/>
      <c r="CS318" s="202"/>
      <c r="CT318" s="202"/>
      <c r="CU318" s="202"/>
      <c r="CV318" s="202"/>
      <c r="CW318" s="202"/>
      <c r="CX318" s="202"/>
      <c r="CY318" s="202"/>
      <c r="CZ318" s="202"/>
      <c r="DA318" s="202"/>
      <c r="DB318" s="202"/>
      <c r="DC318" s="202"/>
      <c r="DD318" s="202"/>
      <c r="DE318" s="202"/>
      <c r="DF318" s="202"/>
      <c r="DG318" s="202"/>
      <c r="DH318" s="202"/>
    </row>
    <row r="319" spans="2:112" ht="20.100000000000001" customHeight="1" x14ac:dyDescent="0.25">
      <c r="B319" s="212"/>
      <c r="C319" s="213"/>
      <c r="D319" s="202"/>
      <c r="E319" s="202"/>
      <c r="F319" s="202"/>
      <c r="G319" s="202"/>
      <c r="H319" s="202"/>
      <c r="I319" s="202"/>
      <c r="J319" s="202"/>
      <c r="K319" s="202"/>
      <c r="L319" s="202"/>
      <c r="M319" s="202"/>
      <c r="N319" s="202"/>
      <c r="O319" s="202"/>
      <c r="P319" s="205"/>
      <c r="Q319" s="203"/>
      <c r="R319" s="203"/>
      <c r="S319" s="203"/>
      <c r="T319" s="203"/>
      <c r="U319" s="203"/>
      <c r="V319" s="203"/>
      <c r="W319" s="203"/>
      <c r="X319" s="203"/>
      <c r="Y319" s="203"/>
      <c r="Z319" s="203"/>
      <c r="AA319" s="203"/>
      <c r="AB319" s="203"/>
      <c r="AC319" s="204"/>
      <c r="AD319" s="204"/>
      <c r="AE319" s="202"/>
      <c r="AF319" s="202"/>
      <c r="AG319" s="202"/>
      <c r="AH319" s="202"/>
      <c r="AI319" s="202"/>
      <c r="AJ319" s="202"/>
      <c r="AK319" s="202"/>
      <c r="AL319" s="202"/>
      <c r="AM319" s="202"/>
      <c r="AN319" s="202"/>
      <c r="AO319" s="202"/>
      <c r="AP319" s="202"/>
      <c r="AQ319" s="202"/>
      <c r="AR319" s="202"/>
      <c r="AS319" s="202"/>
      <c r="AT319" s="202"/>
      <c r="AU319" s="202"/>
      <c r="AV319" s="202"/>
      <c r="AW319" s="202"/>
      <c r="AX319" s="202"/>
      <c r="AY319" s="202"/>
      <c r="AZ319" s="202"/>
      <c r="BA319" s="202"/>
      <c r="BB319" s="202"/>
      <c r="BC319" s="202"/>
      <c r="BD319" s="202"/>
      <c r="BE319" s="202"/>
      <c r="BF319" s="202"/>
      <c r="BG319" s="202"/>
      <c r="BH319" s="202"/>
      <c r="BI319" s="202"/>
      <c r="BJ319" s="202"/>
      <c r="BK319" s="202"/>
      <c r="BL319" s="202"/>
      <c r="BM319" s="202"/>
      <c r="BN319" s="202"/>
      <c r="BO319" s="202"/>
      <c r="BP319" s="202"/>
      <c r="BQ319" s="202"/>
      <c r="BR319" s="202"/>
      <c r="BS319" s="202"/>
      <c r="BT319" s="202"/>
      <c r="BU319" s="202"/>
      <c r="BV319" s="202"/>
      <c r="BW319" s="202"/>
      <c r="BX319" s="202"/>
      <c r="BY319" s="202"/>
      <c r="BZ319" s="202"/>
      <c r="CA319" s="202"/>
      <c r="CB319" s="202"/>
      <c r="CC319" s="202"/>
      <c r="CD319" s="202"/>
      <c r="CE319" s="202"/>
      <c r="CF319" s="202"/>
      <c r="CG319" s="202"/>
      <c r="CH319" s="202"/>
      <c r="CI319" s="202"/>
      <c r="CJ319" s="202"/>
      <c r="CK319" s="202"/>
      <c r="CL319" s="202"/>
      <c r="CM319" s="202"/>
      <c r="CN319" s="202"/>
      <c r="CO319" s="202"/>
      <c r="CP319" s="202"/>
      <c r="CQ319" s="202"/>
      <c r="CR319" s="202"/>
      <c r="CS319" s="202"/>
      <c r="CT319" s="202"/>
      <c r="CU319" s="202"/>
      <c r="CV319" s="202"/>
      <c r="CW319" s="202"/>
      <c r="CX319" s="202"/>
      <c r="CY319" s="202"/>
      <c r="CZ319" s="202"/>
      <c r="DA319" s="202"/>
      <c r="DB319" s="202"/>
      <c r="DC319" s="202"/>
      <c r="DD319" s="202"/>
      <c r="DE319" s="202"/>
      <c r="DF319" s="202"/>
      <c r="DG319" s="202"/>
      <c r="DH319" s="202"/>
    </row>
    <row r="320" spans="2:112" ht="20.100000000000001" customHeight="1" x14ac:dyDescent="0.25">
      <c r="B320" s="212"/>
      <c r="C320" s="213"/>
      <c r="D320" s="202"/>
      <c r="E320" s="202"/>
      <c r="F320" s="202"/>
      <c r="G320" s="202"/>
      <c r="H320" s="202"/>
      <c r="I320" s="202"/>
      <c r="J320" s="202"/>
      <c r="K320" s="202"/>
      <c r="L320" s="202"/>
      <c r="M320" s="202"/>
      <c r="N320" s="202"/>
      <c r="O320" s="202"/>
      <c r="P320" s="205"/>
      <c r="Q320" s="203"/>
      <c r="R320" s="203"/>
      <c r="S320" s="203"/>
      <c r="T320" s="203"/>
      <c r="U320" s="203"/>
      <c r="V320" s="203"/>
      <c r="W320" s="203"/>
      <c r="X320" s="203"/>
      <c r="Y320" s="203"/>
      <c r="Z320" s="203"/>
      <c r="AA320" s="203"/>
      <c r="AB320" s="203"/>
      <c r="AC320" s="204"/>
      <c r="AD320" s="204"/>
      <c r="AE320" s="202"/>
      <c r="AF320" s="202"/>
      <c r="AG320" s="202"/>
      <c r="AH320" s="202"/>
      <c r="AI320" s="202"/>
      <c r="AJ320" s="202"/>
      <c r="AK320" s="202"/>
      <c r="AL320" s="202"/>
      <c r="AM320" s="202"/>
      <c r="AN320" s="202"/>
      <c r="AO320" s="202"/>
      <c r="AP320" s="202"/>
      <c r="AQ320" s="202"/>
      <c r="AR320" s="202"/>
      <c r="AS320" s="202"/>
      <c r="AT320" s="202"/>
      <c r="AU320" s="202"/>
      <c r="AV320" s="202"/>
      <c r="AW320" s="202"/>
      <c r="AX320" s="202"/>
      <c r="AY320" s="202"/>
      <c r="AZ320" s="202"/>
      <c r="BA320" s="202"/>
      <c r="BB320" s="202"/>
      <c r="BC320" s="202"/>
      <c r="BD320" s="202"/>
      <c r="BE320" s="202"/>
      <c r="BF320" s="202"/>
      <c r="BG320" s="202"/>
      <c r="BH320" s="202"/>
      <c r="BI320" s="202"/>
      <c r="BJ320" s="202"/>
      <c r="BK320" s="202"/>
      <c r="BL320" s="202"/>
      <c r="BM320" s="202"/>
      <c r="BN320" s="202"/>
      <c r="BO320" s="202"/>
      <c r="BP320" s="202"/>
      <c r="BQ320" s="202"/>
      <c r="BR320" s="202"/>
      <c r="BS320" s="202"/>
      <c r="BT320" s="202"/>
      <c r="BU320" s="202"/>
      <c r="BV320" s="202"/>
      <c r="BW320" s="202"/>
      <c r="BX320" s="202"/>
      <c r="BY320" s="202"/>
      <c r="BZ320" s="202"/>
      <c r="CA320" s="202"/>
      <c r="CB320" s="202"/>
      <c r="CC320" s="202"/>
      <c r="CD320" s="202"/>
      <c r="CE320" s="202"/>
      <c r="CF320" s="202"/>
      <c r="CG320" s="202"/>
      <c r="CH320" s="202"/>
      <c r="CI320" s="202"/>
      <c r="CJ320" s="202"/>
      <c r="CK320" s="202"/>
      <c r="CL320" s="202"/>
      <c r="CM320" s="202"/>
      <c r="CN320" s="202"/>
      <c r="CO320" s="202"/>
      <c r="CP320" s="202"/>
      <c r="CQ320" s="202"/>
      <c r="CR320" s="202"/>
      <c r="CS320" s="202"/>
      <c r="CT320" s="202"/>
      <c r="CU320" s="202"/>
      <c r="CV320" s="202"/>
      <c r="CW320" s="202"/>
      <c r="CX320" s="202"/>
      <c r="CY320" s="202"/>
      <c r="CZ320" s="202"/>
      <c r="DA320" s="202"/>
      <c r="DB320" s="202"/>
      <c r="DC320" s="202"/>
      <c r="DD320" s="202"/>
      <c r="DE320" s="202"/>
      <c r="DF320" s="202"/>
      <c r="DG320" s="202"/>
      <c r="DH320" s="202"/>
    </row>
    <row r="321" spans="2:112" ht="20.100000000000001" customHeight="1" x14ac:dyDescent="0.25">
      <c r="B321" s="212"/>
      <c r="C321" s="213"/>
      <c r="D321" s="202"/>
      <c r="E321" s="202"/>
      <c r="F321" s="202"/>
      <c r="G321" s="202"/>
      <c r="H321" s="202"/>
      <c r="I321" s="202"/>
      <c r="J321" s="202"/>
      <c r="K321" s="202"/>
      <c r="L321" s="202"/>
      <c r="M321" s="202"/>
      <c r="N321" s="202"/>
      <c r="O321" s="202"/>
      <c r="P321" s="205"/>
      <c r="Q321" s="203"/>
      <c r="R321" s="203"/>
      <c r="S321" s="203"/>
      <c r="T321" s="203"/>
      <c r="U321" s="203"/>
      <c r="V321" s="203"/>
      <c r="W321" s="203"/>
      <c r="X321" s="203"/>
      <c r="Y321" s="203"/>
      <c r="Z321" s="203"/>
      <c r="AA321" s="203"/>
      <c r="AB321" s="203"/>
      <c r="AC321" s="204"/>
      <c r="AD321" s="204"/>
      <c r="AE321" s="202"/>
      <c r="AF321" s="202"/>
      <c r="AG321" s="202"/>
      <c r="AH321" s="202"/>
      <c r="AI321" s="202"/>
      <c r="AJ321" s="202"/>
      <c r="AK321" s="202"/>
      <c r="AL321" s="202"/>
      <c r="AM321" s="202"/>
      <c r="AN321" s="202"/>
      <c r="AO321" s="202"/>
      <c r="AP321" s="202"/>
      <c r="AQ321" s="202"/>
      <c r="AR321" s="202"/>
      <c r="AS321" s="202"/>
      <c r="AT321" s="202"/>
      <c r="AU321" s="202"/>
      <c r="AV321" s="202"/>
      <c r="AW321" s="202"/>
      <c r="AX321" s="202"/>
      <c r="AY321" s="202"/>
      <c r="AZ321" s="202"/>
      <c r="BA321" s="202"/>
      <c r="BB321" s="202"/>
      <c r="BC321" s="202"/>
      <c r="BD321" s="202"/>
      <c r="BE321" s="202"/>
      <c r="BF321" s="202"/>
      <c r="BG321" s="202"/>
      <c r="BH321" s="202"/>
      <c r="BI321" s="202"/>
      <c r="BJ321" s="202"/>
      <c r="BK321" s="202"/>
      <c r="BL321" s="202"/>
      <c r="BM321" s="202"/>
      <c r="BN321" s="202"/>
      <c r="BO321" s="202"/>
      <c r="BP321" s="202"/>
      <c r="BQ321" s="202"/>
      <c r="BR321" s="202"/>
      <c r="BS321" s="202"/>
      <c r="BT321" s="202"/>
      <c r="BU321" s="202"/>
      <c r="BV321" s="202"/>
      <c r="BW321" s="202"/>
      <c r="BX321" s="202"/>
      <c r="BY321" s="202"/>
      <c r="BZ321" s="202"/>
      <c r="CA321" s="202"/>
      <c r="CB321" s="202"/>
      <c r="CC321" s="202"/>
      <c r="CD321" s="202"/>
      <c r="CE321" s="202"/>
      <c r="CF321" s="202"/>
      <c r="CG321" s="202"/>
      <c r="CH321" s="202"/>
      <c r="CI321" s="202"/>
      <c r="CJ321" s="202"/>
      <c r="CK321" s="202"/>
      <c r="CL321" s="202"/>
      <c r="CM321" s="202"/>
      <c r="CN321" s="202"/>
      <c r="CO321" s="202"/>
      <c r="CP321" s="202"/>
      <c r="CQ321" s="202"/>
      <c r="CR321" s="202"/>
      <c r="CS321" s="202"/>
      <c r="CT321" s="202"/>
      <c r="CU321" s="202"/>
      <c r="CV321" s="202"/>
      <c r="CW321" s="202"/>
      <c r="CX321" s="202"/>
      <c r="CY321" s="202"/>
      <c r="CZ321" s="202"/>
      <c r="DA321" s="202"/>
      <c r="DB321" s="202"/>
      <c r="DC321" s="202"/>
      <c r="DD321" s="202"/>
      <c r="DE321" s="202"/>
      <c r="DF321" s="202"/>
      <c r="DG321" s="202"/>
      <c r="DH321" s="202"/>
    </row>
    <row r="322" spans="2:112" ht="20.100000000000001" customHeight="1" x14ac:dyDescent="0.25">
      <c r="B322" s="212"/>
      <c r="C322" s="213"/>
      <c r="D322" s="202"/>
      <c r="E322" s="202"/>
      <c r="F322" s="202"/>
      <c r="G322" s="202"/>
      <c r="H322" s="202"/>
      <c r="I322" s="202"/>
      <c r="J322" s="202"/>
      <c r="K322" s="202"/>
      <c r="L322" s="202"/>
      <c r="M322" s="202"/>
      <c r="N322" s="202"/>
      <c r="O322" s="202"/>
      <c r="P322" s="205"/>
      <c r="Q322" s="203"/>
      <c r="R322" s="203"/>
      <c r="S322" s="203"/>
      <c r="T322" s="203"/>
      <c r="U322" s="203"/>
      <c r="V322" s="203"/>
      <c r="W322" s="203"/>
      <c r="X322" s="203"/>
      <c r="Y322" s="203"/>
      <c r="Z322" s="203"/>
      <c r="AA322" s="203"/>
      <c r="AB322" s="203"/>
      <c r="AC322" s="204"/>
      <c r="AD322" s="204"/>
      <c r="AE322" s="202"/>
      <c r="AF322" s="202"/>
      <c r="AG322" s="202"/>
      <c r="AH322" s="202"/>
      <c r="AI322" s="202"/>
      <c r="AJ322" s="202"/>
      <c r="AK322" s="202"/>
      <c r="AL322" s="202"/>
      <c r="AM322" s="202"/>
      <c r="AN322" s="202"/>
      <c r="AO322" s="202"/>
      <c r="AP322" s="202"/>
      <c r="AQ322" s="202"/>
      <c r="AR322" s="202"/>
      <c r="AS322" s="202"/>
      <c r="AT322" s="202"/>
      <c r="AU322" s="202"/>
      <c r="AV322" s="202"/>
      <c r="AW322" s="202"/>
      <c r="AX322" s="202"/>
      <c r="AY322" s="202"/>
      <c r="AZ322" s="202"/>
      <c r="BA322" s="202"/>
      <c r="BB322" s="202"/>
      <c r="BC322" s="202"/>
      <c r="BD322" s="202"/>
      <c r="BE322" s="202"/>
      <c r="BF322" s="202"/>
      <c r="BG322" s="202"/>
      <c r="BH322" s="202"/>
      <c r="BI322" s="202"/>
      <c r="BJ322" s="202"/>
      <c r="BK322" s="202"/>
      <c r="BL322" s="202"/>
      <c r="BM322" s="202"/>
      <c r="BN322" s="202"/>
      <c r="BO322" s="202"/>
      <c r="BP322" s="202"/>
      <c r="BQ322" s="202"/>
      <c r="BR322" s="202"/>
      <c r="BS322" s="202"/>
      <c r="BT322" s="202"/>
      <c r="BU322" s="202"/>
      <c r="BV322" s="202"/>
      <c r="BW322" s="202"/>
      <c r="BX322" s="202"/>
      <c r="BY322" s="202"/>
      <c r="BZ322" s="202"/>
      <c r="CA322" s="202"/>
      <c r="CB322" s="202"/>
      <c r="CC322" s="202"/>
      <c r="CD322" s="202"/>
      <c r="CE322" s="202"/>
      <c r="CF322" s="202"/>
      <c r="CG322" s="202"/>
      <c r="CH322" s="202"/>
      <c r="CI322" s="202"/>
      <c r="CJ322" s="202"/>
      <c r="CK322" s="202"/>
      <c r="CL322" s="202"/>
      <c r="CM322" s="202"/>
      <c r="CN322" s="202"/>
      <c r="CO322" s="202"/>
      <c r="CP322" s="202"/>
      <c r="CQ322" s="202"/>
      <c r="CR322" s="202"/>
      <c r="CS322" s="202"/>
      <c r="CT322" s="202"/>
      <c r="CU322" s="202"/>
      <c r="CV322" s="202"/>
      <c r="CW322" s="202"/>
      <c r="CX322" s="202"/>
      <c r="CY322" s="202"/>
      <c r="CZ322" s="202"/>
      <c r="DA322" s="202"/>
      <c r="DB322" s="202"/>
      <c r="DC322" s="202"/>
      <c r="DD322" s="202"/>
      <c r="DE322" s="202"/>
      <c r="DF322" s="202"/>
      <c r="DG322" s="202"/>
      <c r="DH322" s="202"/>
    </row>
    <row r="323" spans="2:112" ht="20.100000000000001" customHeight="1" x14ac:dyDescent="0.25">
      <c r="B323" s="212"/>
      <c r="C323" s="213"/>
      <c r="D323" s="202"/>
      <c r="E323" s="202"/>
      <c r="F323" s="202"/>
      <c r="G323" s="202"/>
      <c r="H323" s="202"/>
      <c r="I323" s="202"/>
      <c r="J323" s="202"/>
      <c r="K323" s="202"/>
      <c r="L323" s="202"/>
      <c r="M323" s="202"/>
      <c r="N323" s="202"/>
      <c r="O323" s="202"/>
      <c r="P323" s="205"/>
      <c r="Q323" s="203"/>
      <c r="R323" s="203"/>
      <c r="S323" s="203"/>
      <c r="T323" s="203"/>
      <c r="U323" s="203"/>
      <c r="V323" s="203"/>
      <c r="W323" s="203"/>
      <c r="X323" s="203"/>
      <c r="Y323" s="203"/>
      <c r="Z323" s="203"/>
      <c r="AA323" s="203"/>
      <c r="AB323" s="203"/>
      <c r="AC323" s="204"/>
      <c r="AD323" s="204"/>
      <c r="AE323" s="202"/>
      <c r="AF323" s="202"/>
      <c r="AG323" s="202"/>
      <c r="AH323" s="202"/>
      <c r="AI323" s="202"/>
      <c r="AJ323" s="202"/>
      <c r="AK323" s="202"/>
      <c r="AL323" s="202"/>
      <c r="AM323" s="202"/>
      <c r="AN323" s="202"/>
      <c r="AO323" s="202"/>
      <c r="AP323" s="202"/>
      <c r="AQ323" s="202"/>
      <c r="AR323" s="202"/>
      <c r="AS323" s="202"/>
      <c r="AT323" s="202"/>
      <c r="AU323" s="202"/>
      <c r="AV323" s="202"/>
      <c r="AW323" s="202"/>
      <c r="AX323" s="202"/>
      <c r="AY323" s="202"/>
      <c r="AZ323" s="202"/>
      <c r="BA323" s="202"/>
      <c r="BB323" s="202"/>
      <c r="BC323" s="202"/>
      <c r="BD323" s="202"/>
      <c r="BE323" s="202"/>
      <c r="BF323" s="202"/>
      <c r="BG323" s="202"/>
      <c r="BH323" s="202"/>
      <c r="BI323" s="202"/>
      <c r="BJ323" s="202"/>
      <c r="BK323" s="202"/>
      <c r="BL323" s="202"/>
      <c r="BM323" s="202"/>
      <c r="BN323" s="202"/>
      <c r="BO323" s="202"/>
      <c r="BP323" s="202"/>
      <c r="BQ323" s="202"/>
      <c r="BR323" s="202"/>
      <c r="BS323" s="202"/>
      <c r="BT323" s="202"/>
      <c r="BU323" s="202"/>
      <c r="BV323" s="202"/>
      <c r="BW323" s="202"/>
      <c r="BX323" s="202"/>
      <c r="BY323" s="202"/>
      <c r="BZ323" s="202"/>
      <c r="CA323" s="202"/>
      <c r="CB323" s="202"/>
      <c r="CC323" s="202"/>
      <c r="CD323" s="202"/>
      <c r="CE323" s="202"/>
      <c r="CF323" s="202"/>
      <c r="CG323" s="202"/>
      <c r="CH323" s="202"/>
      <c r="CI323" s="202"/>
      <c r="CJ323" s="202"/>
      <c r="CK323" s="202"/>
      <c r="CL323" s="202"/>
      <c r="CM323" s="202"/>
      <c r="CN323" s="202"/>
      <c r="CO323" s="202"/>
      <c r="CP323" s="202"/>
      <c r="CQ323" s="202"/>
      <c r="CR323" s="202"/>
      <c r="CS323" s="202"/>
      <c r="CT323" s="202"/>
      <c r="CU323" s="202"/>
      <c r="CV323" s="202"/>
      <c r="CW323" s="202"/>
      <c r="CX323" s="202"/>
      <c r="CY323" s="202"/>
      <c r="CZ323" s="202"/>
      <c r="DA323" s="202"/>
      <c r="DB323" s="202"/>
      <c r="DC323" s="202"/>
      <c r="DD323" s="202"/>
      <c r="DE323" s="202"/>
      <c r="DF323" s="202"/>
      <c r="DG323" s="202"/>
      <c r="DH323" s="202"/>
    </row>
    <row r="324" spans="2:112" ht="20.100000000000001" customHeight="1" x14ac:dyDescent="0.25">
      <c r="B324" s="212"/>
      <c r="C324" s="213"/>
      <c r="D324" s="202"/>
      <c r="E324" s="202"/>
      <c r="F324" s="202"/>
      <c r="G324" s="202"/>
      <c r="H324" s="202"/>
      <c r="I324" s="202"/>
      <c r="J324" s="202"/>
      <c r="K324" s="202"/>
      <c r="L324" s="202"/>
      <c r="M324" s="202"/>
      <c r="N324" s="202"/>
      <c r="O324" s="202"/>
      <c r="P324" s="205"/>
      <c r="Q324" s="203"/>
      <c r="R324" s="203"/>
      <c r="S324" s="203"/>
      <c r="T324" s="203"/>
      <c r="U324" s="203"/>
      <c r="V324" s="203"/>
      <c r="W324" s="203"/>
      <c r="X324" s="203"/>
      <c r="Y324" s="203"/>
      <c r="Z324" s="203"/>
      <c r="AA324" s="203"/>
      <c r="AB324" s="203"/>
      <c r="AC324" s="204"/>
      <c r="AD324" s="204"/>
      <c r="AE324" s="202"/>
      <c r="AF324" s="202"/>
      <c r="AG324" s="202"/>
      <c r="AH324" s="202"/>
      <c r="AI324" s="202"/>
      <c r="AJ324" s="202"/>
      <c r="AK324" s="202"/>
      <c r="AL324" s="202"/>
      <c r="AM324" s="202"/>
      <c r="AN324" s="202"/>
      <c r="AO324" s="202"/>
      <c r="AP324" s="202"/>
      <c r="AQ324" s="202"/>
      <c r="AR324" s="202"/>
      <c r="AS324" s="202"/>
      <c r="AT324" s="202"/>
      <c r="AU324" s="202"/>
      <c r="AV324" s="202"/>
      <c r="AW324" s="202"/>
      <c r="AX324" s="202"/>
      <c r="AY324" s="202"/>
      <c r="AZ324" s="202"/>
      <c r="BA324" s="202"/>
      <c r="BB324" s="202"/>
      <c r="BC324" s="202"/>
      <c r="BD324" s="202"/>
      <c r="BE324" s="202"/>
      <c r="BF324" s="202"/>
      <c r="BG324" s="202"/>
      <c r="BH324" s="202"/>
      <c r="BI324" s="202"/>
      <c r="BJ324" s="202"/>
      <c r="BK324" s="202"/>
      <c r="BL324" s="202"/>
      <c r="BM324" s="202"/>
      <c r="BN324" s="202"/>
      <c r="BO324" s="202"/>
      <c r="BP324" s="202"/>
      <c r="BQ324" s="202"/>
      <c r="BR324" s="202"/>
      <c r="BS324" s="202"/>
      <c r="BT324" s="202"/>
      <c r="BU324" s="202"/>
      <c r="BV324" s="202"/>
      <c r="BW324" s="202"/>
      <c r="BX324" s="202"/>
      <c r="BY324" s="202"/>
      <c r="BZ324" s="202"/>
      <c r="CA324" s="202"/>
      <c r="CB324" s="202"/>
      <c r="CC324" s="202"/>
      <c r="CD324" s="202"/>
      <c r="CE324" s="202"/>
      <c r="CF324" s="202"/>
      <c r="CG324" s="202"/>
      <c r="CH324" s="202"/>
      <c r="CI324" s="202"/>
      <c r="CJ324" s="202"/>
      <c r="CK324" s="202"/>
      <c r="CL324" s="202"/>
      <c r="CM324" s="202"/>
      <c r="CN324" s="202"/>
      <c r="CO324" s="202"/>
      <c r="CP324" s="202"/>
      <c r="CQ324" s="202"/>
      <c r="CR324" s="202"/>
      <c r="CS324" s="202"/>
      <c r="CT324" s="202"/>
      <c r="CU324" s="202"/>
      <c r="CV324" s="202"/>
      <c r="CW324" s="202"/>
      <c r="CX324" s="202"/>
      <c r="CY324" s="202"/>
      <c r="CZ324" s="202"/>
      <c r="DA324" s="202"/>
      <c r="DB324" s="202"/>
      <c r="DC324" s="202"/>
      <c r="DD324" s="202"/>
      <c r="DE324" s="202"/>
      <c r="DF324" s="202"/>
      <c r="DG324" s="202"/>
      <c r="DH324" s="202"/>
    </row>
    <row r="325" spans="2:112" ht="20.100000000000001" customHeight="1" x14ac:dyDescent="0.25">
      <c r="B325" s="212"/>
      <c r="C325" s="213"/>
      <c r="D325" s="202"/>
      <c r="E325" s="202"/>
      <c r="F325" s="202"/>
      <c r="G325" s="202"/>
      <c r="H325" s="202"/>
      <c r="I325" s="202"/>
      <c r="J325" s="202"/>
      <c r="K325" s="202"/>
      <c r="L325" s="202"/>
      <c r="M325" s="202"/>
      <c r="N325" s="202"/>
      <c r="O325" s="202"/>
      <c r="P325" s="205"/>
      <c r="Q325" s="203"/>
      <c r="R325" s="203"/>
      <c r="S325" s="203"/>
      <c r="T325" s="203"/>
      <c r="U325" s="203"/>
      <c r="V325" s="203"/>
      <c r="W325" s="203"/>
      <c r="X325" s="203"/>
      <c r="Y325" s="203"/>
      <c r="Z325" s="203"/>
      <c r="AA325" s="203"/>
      <c r="AB325" s="203"/>
      <c r="AC325" s="204"/>
      <c r="AD325" s="204"/>
      <c r="AE325" s="202"/>
      <c r="AF325" s="202"/>
      <c r="AG325" s="202"/>
      <c r="AH325" s="202"/>
      <c r="AI325" s="202"/>
      <c r="AJ325" s="202"/>
      <c r="AK325" s="202"/>
      <c r="AL325" s="202"/>
      <c r="AM325" s="202"/>
      <c r="AN325" s="202"/>
      <c r="AO325" s="202"/>
      <c r="AP325" s="202"/>
      <c r="AQ325" s="202"/>
      <c r="AR325" s="202"/>
      <c r="AS325" s="202"/>
      <c r="AT325" s="202"/>
      <c r="AU325" s="202"/>
      <c r="AV325" s="202"/>
      <c r="AW325" s="202"/>
      <c r="AX325" s="202"/>
      <c r="AY325" s="202"/>
      <c r="AZ325" s="202"/>
      <c r="BA325" s="202"/>
      <c r="BB325" s="202"/>
      <c r="BC325" s="202"/>
      <c r="BD325" s="202"/>
      <c r="BE325" s="202"/>
      <c r="BF325" s="202"/>
      <c r="BG325" s="202"/>
      <c r="BH325" s="202"/>
      <c r="BI325" s="202"/>
      <c r="BJ325" s="202"/>
      <c r="BK325" s="202"/>
      <c r="BL325" s="202"/>
      <c r="BM325" s="202"/>
      <c r="BN325" s="202"/>
      <c r="BO325" s="202"/>
      <c r="BP325" s="202"/>
      <c r="BQ325" s="202"/>
      <c r="BR325" s="202"/>
      <c r="BS325" s="202"/>
      <c r="BT325" s="202"/>
      <c r="BU325" s="202"/>
      <c r="BV325" s="202"/>
      <c r="BW325" s="202"/>
      <c r="BX325" s="202"/>
      <c r="BY325" s="202"/>
      <c r="BZ325" s="202"/>
      <c r="CA325" s="202"/>
      <c r="CB325" s="202"/>
      <c r="CC325" s="202"/>
      <c r="CD325" s="202"/>
      <c r="CE325" s="202"/>
      <c r="CF325" s="202"/>
      <c r="CG325" s="202"/>
      <c r="CH325" s="202"/>
      <c r="CI325" s="202"/>
      <c r="CJ325" s="202"/>
      <c r="CK325" s="202"/>
      <c r="CL325" s="202"/>
      <c r="CM325" s="202"/>
      <c r="CN325" s="202"/>
      <c r="CO325" s="202"/>
      <c r="CP325" s="202"/>
      <c r="CQ325" s="202"/>
      <c r="CR325" s="202"/>
      <c r="CS325" s="202"/>
      <c r="CT325" s="202"/>
      <c r="CU325" s="202"/>
      <c r="CV325" s="202"/>
      <c r="CW325" s="202"/>
      <c r="CX325" s="202"/>
      <c r="CY325" s="202"/>
      <c r="CZ325" s="202"/>
      <c r="DA325" s="202"/>
      <c r="DB325" s="202"/>
      <c r="DC325" s="202"/>
      <c r="DD325" s="202"/>
      <c r="DE325" s="202"/>
      <c r="DF325" s="202"/>
      <c r="DG325" s="202"/>
      <c r="DH325" s="202"/>
    </row>
    <row r="326" spans="2:112" ht="20.100000000000001" customHeight="1" x14ac:dyDescent="0.25">
      <c r="B326" s="212"/>
      <c r="C326" s="213"/>
      <c r="D326" s="202"/>
      <c r="E326" s="202"/>
      <c r="F326" s="202"/>
      <c r="G326" s="202"/>
      <c r="H326" s="202"/>
      <c r="I326" s="202"/>
      <c r="J326" s="202"/>
      <c r="K326" s="202"/>
      <c r="L326" s="202"/>
      <c r="M326" s="202"/>
      <c r="N326" s="202"/>
      <c r="O326" s="202"/>
      <c r="P326" s="205"/>
      <c r="Q326" s="203"/>
      <c r="R326" s="203"/>
      <c r="S326" s="203"/>
      <c r="T326" s="203"/>
      <c r="U326" s="203"/>
      <c r="V326" s="203"/>
      <c r="W326" s="203"/>
      <c r="X326" s="203"/>
      <c r="Y326" s="203"/>
      <c r="Z326" s="203"/>
      <c r="AA326" s="203"/>
      <c r="AB326" s="203"/>
      <c r="AC326" s="204"/>
      <c r="AD326" s="204"/>
      <c r="AE326" s="202"/>
      <c r="AF326" s="202"/>
      <c r="AG326" s="202"/>
      <c r="AH326" s="202"/>
      <c r="AI326" s="202"/>
      <c r="AJ326" s="202"/>
      <c r="AK326" s="202"/>
      <c r="AL326" s="202"/>
      <c r="AM326" s="202"/>
      <c r="AN326" s="202"/>
      <c r="AO326" s="202"/>
      <c r="AP326" s="202"/>
      <c r="AQ326" s="202"/>
      <c r="AR326" s="202"/>
      <c r="AS326" s="202"/>
      <c r="AT326" s="202"/>
      <c r="AU326" s="202"/>
      <c r="AV326" s="202"/>
      <c r="AW326" s="202"/>
      <c r="AX326" s="202"/>
      <c r="AY326" s="202"/>
      <c r="AZ326" s="202"/>
      <c r="BA326" s="202"/>
      <c r="BB326" s="202"/>
      <c r="BC326" s="202"/>
      <c r="BD326" s="202"/>
      <c r="BE326" s="202"/>
      <c r="BF326" s="202"/>
      <c r="BG326" s="202"/>
      <c r="BH326" s="202"/>
      <c r="BI326" s="202"/>
      <c r="BJ326" s="202"/>
      <c r="BK326" s="202"/>
      <c r="BL326" s="202"/>
      <c r="BM326" s="202"/>
      <c r="BN326" s="202"/>
      <c r="BO326" s="202"/>
      <c r="BP326" s="202"/>
      <c r="BQ326" s="202"/>
      <c r="BR326" s="202"/>
      <c r="BS326" s="202"/>
      <c r="BT326" s="202"/>
      <c r="BU326" s="202"/>
      <c r="BV326" s="202"/>
      <c r="BW326" s="202"/>
      <c r="BX326" s="202"/>
      <c r="BY326" s="202"/>
      <c r="BZ326" s="202"/>
      <c r="CA326" s="202"/>
      <c r="CB326" s="202"/>
      <c r="CC326" s="202"/>
      <c r="CD326" s="202"/>
      <c r="CE326" s="202"/>
      <c r="CF326" s="202"/>
      <c r="CG326" s="202"/>
      <c r="CH326" s="202"/>
      <c r="CI326" s="202"/>
      <c r="CJ326" s="202"/>
      <c r="CK326" s="202"/>
      <c r="CL326" s="202"/>
      <c r="CM326" s="202"/>
      <c r="CN326" s="202"/>
      <c r="CO326" s="202"/>
      <c r="CP326" s="202"/>
      <c r="CQ326" s="202"/>
      <c r="CR326" s="202"/>
      <c r="CS326" s="202"/>
      <c r="CT326" s="202"/>
      <c r="CU326" s="202"/>
      <c r="CV326" s="202"/>
      <c r="CW326" s="202"/>
      <c r="CX326" s="202"/>
      <c r="CY326" s="202"/>
      <c r="CZ326" s="202"/>
      <c r="DA326" s="202"/>
      <c r="DB326" s="202"/>
      <c r="DC326" s="202"/>
      <c r="DD326" s="202"/>
      <c r="DE326" s="202"/>
      <c r="DF326" s="202"/>
      <c r="DG326" s="202"/>
      <c r="DH326" s="202"/>
    </row>
    <row r="327" spans="2:112" ht="20.100000000000001" customHeight="1" x14ac:dyDescent="0.25">
      <c r="B327" s="212"/>
      <c r="C327" s="213"/>
      <c r="D327" s="202"/>
      <c r="E327" s="202"/>
      <c r="F327" s="202"/>
      <c r="G327" s="202"/>
      <c r="H327" s="202"/>
      <c r="I327" s="202"/>
      <c r="J327" s="202"/>
      <c r="K327" s="202"/>
      <c r="L327" s="202"/>
      <c r="M327" s="202"/>
      <c r="N327" s="202"/>
      <c r="O327" s="202"/>
      <c r="P327" s="205"/>
      <c r="Q327" s="203"/>
      <c r="R327" s="203"/>
      <c r="S327" s="203"/>
      <c r="T327" s="203"/>
      <c r="U327" s="203"/>
      <c r="V327" s="203"/>
      <c r="W327" s="203"/>
      <c r="X327" s="203"/>
      <c r="Y327" s="203"/>
      <c r="Z327" s="203"/>
      <c r="AA327" s="203"/>
      <c r="AB327" s="203"/>
      <c r="AC327" s="204"/>
      <c r="AD327" s="204"/>
      <c r="AE327" s="202"/>
      <c r="AF327" s="202"/>
      <c r="AG327" s="202"/>
      <c r="AH327" s="202"/>
      <c r="AI327" s="202"/>
      <c r="AJ327" s="202"/>
      <c r="AK327" s="202"/>
      <c r="AL327" s="202"/>
      <c r="AM327" s="202"/>
      <c r="AN327" s="202"/>
      <c r="AO327" s="202"/>
      <c r="AP327" s="202"/>
      <c r="AQ327" s="202"/>
      <c r="AR327" s="202"/>
      <c r="AS327" s="202"/>
      <c r="AT327" s="202"/>
      <c r="AU327" s="202"/>
      <c r="AV327" s="202"/>
      <c r="AW327" s="202"/>
      <c r="AX327" s="202"/>
      <c r="AY327" s="202"/>
      <c r="AZ327" s="202"/>
      <c r="BA327" s="202"/>
      <c r="BB327" s="202"/>
      <c r="BC327" s="202"/>
      <c r="BD327" s="202"/>
      <c r="BE327" s="202"/>
      <c r="BF327" s="202"/>
      <c r="BG327" s="202"/>
      <c r="BH327" s="202"/>
      <c r="BI327" s="202"/>
      <c r="BJ327" s="202"/>
      <c r="BK327" s="202"/>
      <c r="BL327" s="202"/>
      <c r="BM327" s="202"/>
      <c r="BN327" s="202"/>
      <c r="BO327" s="202"/>
      <c r="BP327" s="202"/>
      <c r="BQ327" s="202"/>
      <c r="BR327" s="202"/>
      <c r="BS327" s="202"/>
      <c r="BT327" s="202"/>
      <c r="BU327" s="202"/>
      <c r="BV327" s="202"/>
      <c r="BW327" s="202"/>
      <c r="BX327" s="202"/>
      <c r="BY327" s="202"/>
      <c r="BZ327" s="202"/>
      <c r="CA327" s="202"/>
      <c r="CB327" s="202"/>
      <c r="CC327" s="202"/>
      <c r="CD327" s="202"/>
      <c r="CE327" s="202"/>
      <c r="CF327" s="202"/>
      <c r="CG327" s="202"/>
      <c r="CH327" s="202"/>
      <c r="CI327" s="202"/>
      <c r="CJ327" s="202"/>
      <c r="CK327" s="202"/>
      <c r="CL327" s="202"/>
      <c r="CM327" s="202"/>
      <c r="CN327" s="202"/>
      <c r="CO327" s="202"/>
      <c r="CP327" s="202"/>
      <c r="CQ327" s="202"/>
      <c r="CR327" s="202"/>
      <c r="CS327" s="202"/>
      <c r="CT327" s="202"/>
      <c r="CU327" s="202"/>
      <c r="CV327" s="202"/>
      <c r="CW327" s="202"/>
      <c r="CX327" s="202"/>
      <c r="CY327" s="202"/>
      <c r="CZ327" s="202"/>
      <c r="DA327" s="202"/>
      <c r="DB327" s="202"/>
      <c r="DC327" s="202"/>
      <c r="DD327" s="202"/>
      <c r="DE327" s="202"/>
      <c r="DF327" s="202"/>
      <c r="DG327" s="202"/>
      <c r="DH327" s="202"/>
    </row>
    <row r="328" spans="2:112" ht="20.100000000000001" customHeight="1" x14ac:dyDescent="0.25">
      <c r="B328" s="212"/>
      <c r="C328" s="213"/>
      <c r="D328" s="202"/>
      <c r="E328" s="202"/>
      <c r="F328" s="202"/>
      <c r="G328" s="202"/>
      <c r="H328" s="202"/>
      <c r="I328" s="202"/>
      <c r="J328" s="202"/>
      <c r="K328" s="202"/>
      <c r="L328" s="202"/>
      <c r="M328" s="202"/>
      <c r="N328" s="202"/>
      <c r="O328" s="202"/>
      <c r="P328" s="205"/>
      <c r="Q328" s="203"/>
      <c r="R328" s="203"/>
      <c r="S328" s="203"/>
      <c r="T328" s="203"/>
      <c r="U328" s="203"/>
      <c r="V328" s="203"/>
      <c r="W328" s="203"/>
      <c r="X328" s="203"/>
      <c r="Y328" s="203"/>
      <c r="Z328" s="203"/>
      <c r="AA328" s="203"/>
      <c r="AB328" s="203"/>
      <c r="AC328" s="204"/>
      <c r="AD328" s="204"/>
      <c r="AE328" s="202"/>
      <c r="AF328" s="202"/>
      <c r="AG328" s="202"/>
      <c r="AH328" s="202"/>
      <c r="AI328" s="202"/>
      <c r="AJ328" s="202"/>
      <c r="AK328" s="202"/>
      <c r="AL328" s="202"/>
      <c r="AM328" s="202"/>
      <c r="AN328" s="202"/>
      <c r="AO328" s="202"/>
      <c r="AP328" s="202"/>
      <c r="AQ328" s="202"/>
      <c r="AR328" s="202"/>
      <c r="AS328" s="202"/>
      <c r="AT328" s="202"/>
      <c r="AU328" s="202"/>
      <c r="AV328" s="202"/>
      <c r="AW328" s="202"/>
      <c r="AX328" s="202"/>
      <c r="AY328" s="202"/>
      <c r="AZ328" s="202"/>
      <c r="BA328" s="202"/>
      <c r="BB328" s="202"/>
      <c r="BC328" s="202"/>
      <c r="BD328" s="202"/>
      <c r="BE328" s="202"/>
      <c r="BF328" s="202"/>
      <c r="BG328" s="202"/>
      <c r="BH328" s="202"/>
      <c r="BI328" s="202"/>
      <c r="BJ328" s="202"/>
      <c r="BK328" s="202"/>
      <c r="BL328" s="202"/>
      <c r="BM328" s="202"/>
      <c r="BN328" s="202"/>
      <c r="BO328" s="202"/>
      <c r="BP328" s="202"/>
      <c r="BQ328" s="202"/>
      <c r="BR328" s="202"/>
      <c r="BS328" s="202"/>
      <c r="BT328" s="202"/>
      <c r="BU328" s="202"/>
      <c r="BV328" s="202"/>
      <c r="BW328" s="202"/>
      <c r="BX328" s="202"/>
      <c r="BY328" s="202"/>
      <c r="BZ328" s="202"/>
      <c r="CA328" s="202"/>
      <c r="CB328" s="202"/>
      <c r="CC328" s="202"/>
      <c r="CD328" s="202"/>
      <c r="CE328" s="202"/>
      <c r="CF328" s="202"/>
      <c r="CG328" s="202"/>
      <c r="CH328" s="202"/>
      <c r="CI328" s="202"/>
      <c r="CJ328" s="202"/>
      <c r="CK328" s="202"/>
      <c r="CL328" s="202"/>
      <c r="CM328" s="202"/>
      <c r="CN328" s="202"/>
      <c r="CO328" s="202"/>
      <c r="CP328" s="202"/>
      <c r="CQ328" s="202"/>
      <c r="CR328" s="202"/>
      <c r="CS328" s="202"/>
      <c r="CT328" s="202"/>
      <c r="CU328" s="202"/>
      <c r="CV328" s="202"/>
      <c r="CW328" s="202"/>
      <c r="CX328" s="202"/>
      <c r="CY328" s="202"/>
      <c r="CZ328" s="202"/>
      <c r="DA328" s="202"/>
      <c r="DB328" s="202"/>
      <c r="DC328" s="202"/>
      <c r="DD328" s="202"/>
      <c r="DE328" s="202"/>
      <c r="DF328" s="202"/>
      <c r="DG328" s="202"/>
      <c r="DH328" s="202"/>
    </row>
    <row r="329" spans="2:112" ht="20.100000000000001" customHeight="1" x14ac:dyDescent="0.25">
      <c r="B329" s="212"/>
      <c r="C329" s="213"/>
      <c r="D329" s="202"/>
      <c r="E329" s="202"/>
      <c r="F329" s="202"/>
      <c r="G329" s="202"/>
      <c r="H329" s="202"/>
      <c r="I329" s="202"/>
      <c r="J329" s="202"/>
      <c r="K329" s="202"/>
      <c r="L329" s="202"/>
      <c r="M329" s="202"/>
      <c r="N329" s="202"/>
      <c r="O329" s="202"/>
      <c r="P329" s="205"/>
      <c r="Q329" s="203"/>
      <c r="R329" s="203"/>
      <c r="S329" s="203"/>
      <c r="T329" s="203"/>
      <c r="U329" s="203"/>
      <c r="V329" s="203"/>
      <c r="W329" s="203"/>
      <c r="X329" s="203"/>
      <c r="Y329" s="203"/>
      <c r="Z329" s="203"/>
      <c r="AA329" s="203"/>
      <c r="AB329" s="203"/>
      <c r="AC329" s="204"/>
      <c r="AD329" s="204"/>
      <c r="AE329" s="202"/>
      <c r="AF329" s="202"/>
      <c r="AG329" s="202"/>
      <c r="AH329" s="202"/>
      <c r="AI329" s="202"/>
      <c r="AJ329" s="202"/>
      <c r="AK329" s="202"/>
      <c r="AL329" s="202"/>
      <c r="AM329" s="202"/>
      <c r="AN329" s="202"/>
      <c r="AO329" s="202"/>
      <c r="AP329" s="202"/>
      <c r="AQ329" s="202"/>
      <c r="AR329" s="202"/>
      <c r="AS329" s="202"/>
      <c r="AT329" s="202"/>
      <c r="AU329" s="202"/>
      <c r="AV329" s="202"/>
      <c r="AW329" s="202"/>
      <c r="AX329" s="202"/>
      <c r="AY329" s="202"/>
      <c r="AZ329" s="202"/>
      <c r="BA329" s="202"/>
      <c r="BB329" s="202"/>
      <c r="BC329" s="202"/>
      <c r="BD329" s="202"/>
      <c r="BE329" s="202"/>
      <c r="BF329" s="202"/>
      <c r="BG329" s="202"/>
      <c r="BH329" s="202"/>
      <c r="BI329" s="202"/>
      <c r="BJ329" s="202"/>
      <c r="BK329" s="202"/>
      <c r="BL329" s="202"/>
      <c r="BM329" s="202"/>
      <c r="BN329" s="202"/>
      <c r="BO329" s="202"/>
      <c r="BP329" s="202"/>
      <c r="BQ329" s="202"/>
      <c r="BR329" s="202"/>
      <c r="BS329" s="202"/>
      <c r="BT329" s="202"/>
      <c r="BU329" s="202"/>
      <c r="BV329" s="202"/>
      <c r="BW329" s="202"/>
      <c r="BX329" s="202"/>
      <c r="BY329" s="202"/>
      <c r="BZ329" s="202"/>
      <c r="CA329" s="202"/>
      <c r="CB329" s="202"/>
      <c r="CC329" s="202"/>
      <c r="CD329" s="202"/>
      <c r="CE329" s="202"/>
      <c r="CF329" s="202"/>
      <c r="CG329" s="202"/>
      <c r="CH329" s="202"/>
      <c r="CI329" s="202"/>
      <c r="CJ329" s="202"/>
      <c r="CK329" s="202"/>
      <c r="CL329" s="202"/>
      <c r="CM329" s="202"/>
      <c r="CN329" s="202"/>
      <c r="CO329" s="202"/>
      <c r="CP329" s="202"/>
      <c r="CQ329" s="202"/>
      <c r="CR329" s="202"/>
      <c r="CS329" s="202"/>
      <c r="CT329" s="202"/>
      <c r="CU329" s="202"/>
      <c r="CV329" s="202"/>
      <c r="CW329" s="202"/>
      <c r="CX329" s="202"/>
      <c r="CY329" s="202"/>
      <c r="CZ329" s="202"/>
      <c r="DA329" s="202"/>
      <c r="DB329" s="202"/>
      <c r="DC329" s="202"/>
      <c r="DD329" s="202"/>
      <c r="DE329" s="202"/>
      <c r="DF329" s="202"/>
      <c r="DG329" s="202"/>
      <c r="DH329" s="202"/>
    </row>
    <row r="330" spans="2:112" ht="20.100000000000001" customHeight="1" x14ac:dyDescent="0.25">
      <c r="B330" s="212"/>
      <c r="C330" s="213"/>
      <c r="D330" s="202"/>
      <c r="E330" s="202"/>
      <c r="F330" s="202"/>
      <c r="G330" s="202"/>
      <c r="H330" s="202"/>
      <c r="I330" s="202"/>
      <c r="J330" s="202"/>
      <c r="K330" s="202"/>
      <c r="L330" s="202"/>
      <c r="M330" s="202"/>
      <c r="N330" s="202"/>
      <c r="O330" s="202"/>
      <c r="P330" s="205"/>
      <c r="Q330" s="203"/>
      <c r="R330" s="203"/>
      <c r="S330" s="203"/>
      <c r="T330" s="203"/>
      <c r="U330" s="203"/>
      <c r="V330" s="203"/>
      <c r="W330" s="203"/>
      <c r="X330" s="203"/>
      <c r="Y330" s="203"/>
      <c r="Z330" s="203"/>
      <c r="AA330" s="203"/>
      <c r="AB330" s="203"/>
      <c r="AC330" s="204"/>
      <c r="AD330" s="204"/>
      <c r="AE330" s="202"/>
      <c r="AF330" s="202"/>
      <c r="AG330" s="202"/>
      <c r="AH330" s="202"/>
      <c r="AI330" s="202"/>
      <c r="AJ330" s="202"/>
      <c r="AK330" s="202"/>
      <c r="AL330" s="202"/>
      <c r="AM330" s="202"/>
      <c r="AN330" s="202"/>
      <c r="AO330" s="202"/>
      <c r="AP330" s="202"/>
      <c r="AQ330" s="202"/>
      <c r="AR330" s="202"/>
      <c r="AS330" s="202"/>
      <c r="AT330" s="202"/>
      <c r="AU330" s="202"/>
      <c r="AV330" s="202"/>
      <c r="AW330" s="202"/>
      <c r="AX330" s="202"/>
      <c r="AY330" s="202"/>
      <c r="AZ330" s="202"/>
      <c r="BA330" s="202"/>
      <c r="BB330" s="202"/>
      <c r="BC330" s="202"/>
      <c r="BD330" s="202"/>
      <c r="BE330" s="202"/>
      <c r="BF330" s="202"/>
      <c r="BG330" s="202"/>
      <c r="BH330" s="202"/>
      <c r="BI330" s="202"/>
      <c r="BJ330" s="202"/>
      <c r="BK330" s="202"/>
      <c r="BL330" s="202"/>
      <c r="BM330" s="202"/>
      <c r="BN330" s="202"/>
      <c r="BO330" s="202"/>
      <c r="BP330" s="202"/>
      <c r="BQ330" s="202"/>
      <c r="BR330" s="202"/>
      <c r="BS330" s="202"/>
      <c r="BT330" s="202"/>
      <c r="BU330" s="202"/>
      <c r="BV330" s="202"/>
      <c r="BW330" s="202"/>
      <c r="BX330" s="202"/>
      <c r="BY330" s="202"/>
      <c r="BZ330" s="202"/>
      <c r="CA330" s="202"/>
      <c r="CB330" s="202"/>
      <c r="CC330" s="202"/>
      <c r="CD330" s="202"/>
      <c r="CE330" s="202"/>
      <c r="CF330" s="202"/>
      <c r="CG330" s="202"/>
      <c r="CH330" s="202"/>
      <c r="CI330" s="202"/>
      <c r="CJ330" s="202"/>
      <c r="CK330" s="202"/>
      <c r="CL330" s="202"/>
      <c r="CM330" s="202"/>
      <c r="CN330" s="202"/>
      <c r="CO330" s="202"/>
      <c r="CP330" s="202"/>
      <c r="CQ330" s="202"/>
      <c r="CR330" s="202"/>
      <c r="CS330" s="202"/>
      <c r="CT330" s="202"/>
      <c r="CU330" s="202"/>
      <c r="CV330" s="202"/>
      <c r="CW330" s="202"/>
      <c r="CX330" s="202"/>
      <c r="CY330" s="202"/>
      <c r="CZ330" s="202"/>
      <c r="DA330" s="202"/>
      <c r="DB330" s="202"/>
      <c r="DC330" s="202"/>
      <c r="DD330" s="202"/>
      <c r="DE330" s="202"/>
      <c r="DF330" s="202"/>
      <c r="DG330" s="202"/>
      <c r="DH330" s="202"/>
    </row>
    <row r="331" spans="2:112" ht="20.100000000000001" customHeight="1" x14ac:dyDescent="0.25">
      <c r="B331" s="212"/>
      <c r="C331" s="213"/>
      <c r="D331" s="202"/>
      <c r="E331" s="202"/>
      <c r="F331" s="202"/>
      <c r="G331" s="202"/>
      <c r="H331" s="202"/>
      <c r="I331" s="202"/>
      <c r="J331" s="202"/>
      <c r="K331" s="202"/>
      <c r="L331" s="202"/>
      <c r="M331" s="202"/>
      <c r="N331" s="202"/>
      <c r="O331" s="202"/>
      <c r="P331" s="205"/>
      <c r="Q331" s="203"/>
      <c r="R331" s="203"/>
      <c r="S331" s="203"/>
      <c r="T331" s="203"/>
      <c r="U331" s="203"/>
      <c r="V331" s="203"/>
      <c r="W331" s="203"/>
      <c r="X331" s="203"/>
      <c r="Y331" s="203"/>
      <c r="Z331" s="203"/>
      <c r="AA331" s="203"/>
      <c r="AB331" s="203"/>
      <c r="AC331" s="204"/>
      <c r="AD331" s="204"/>
      <c r="AE331" s="202"/>
      <c r="AF331" s="202"/>
      <c r="AG331" s="202"/>
      <c r="AH331" s="202"/>
      <c r="AI331" s="202"/>
      <c r="AJ331" s="202"/>
      <c r="AK331" s="202"/>
      <c r="AL331" s="202"/>
      <c r="AM331" s="202"/>
      <c r="AN331" s="202"/>
      <c r="AO331" s="202"/>
      <c r="AP331" s="202"/>
      <c r="AQ331" s="202"/>
      <c r="AR331" s="202"/>
      <c r="AS331" s="202"/>
      <c r="AT331" s="202"/>
      <c r="AU331" s="202"/>
      <c r="AV331" s="202"/>
      <c r="AW331" s="202"/>
      <c r="AX331" s="202"/>
      <c r="AY331" s="202"/>
      <c r="AZ331" s="202"/>
      <c r="BA331" s="202"/>
      <c r="BB331" s="202"/>
      <c r="BC331" s="202"/>
      <c r="BD331" s="202"/>
      <c r="BE331" s="202"/>
      <c r="BF331" s="202"/>
      <c r="BG331" s="202"/>
      <c r="BH331" s="202"/>
      <c r="BI331" s="202"/>
      <c r="BJ331" s="202"/>
      <c r="BK331" s="202"/>
      <c r="BL331" s="202"/>
      <c r="BM331" s="202"/>
      <c r="BN331" s="202"/>
      <c r="BO331" s="202"/>
      <c r="BP331" s="202"/>
      <c r="BQ331" s="202"/>
      <c r="BR331" s="202"/>
      <c r="BS331" s="202"/>
      <c r="BT331" s="202"/>
      <c r="BU331" s="202"/>
      <c r="BV331" s="202"/>
      <c r="BW331" s="202"/>
      <c r="BX331" s="202"/>
      <c r="BY331" s="202"/>
      <c r="BZ331" s="202"/>
      <c r="CA331" s="202"/>
      <c r="CB331" s="202"/>
      <c r="CC331" s="202"/>
      <c r="CD331" s="202"/>
      <c r="CE331" s="202"/>
      <c r="CF331" s="202"/>
      <c r="CG331" s="202"/>
      <c r="CH331" s="202"/>
      <c r="CI331" s="202"/>
      <c r="CJ331" s="202"/>
      <c r="CK331" s="202"/>
      <c r="CL331" s="202"/>
      <c r="CM331" s="202"/>
      <c r="CN331" s="202"/>
      <c r="CO331" s="202"/>
      <c r="CP331" s="202"/>
      <c r="CQ331" s="202"/>
      <c r="CR331" s="202"/>
      <c r="CS331" s="202"/>
      <c r="CT331" s="202"/>
      <c r="CU331" s="202"/>
      <c r="CV331" s="202"/>
      <c r="CW331" s="202"/>
      <c r="CX331" s="202"/>
      <c r="CY331" s="202"/>
      <c r="CZ331" s="202"/>
      <c r="DA331" s="202"/>
      <c r="DB331" s="202"/>
      <c r="DC331" s="202"/>
      <c r="DD331" s="202"/>
      <c r="DE331" s="202"/>
      <c r="DF331" s="202"/>
      <c r="DG331" s="202"/>
      <c r="DH331" s="202"/>
    </row>
    <row r="332" spans="2:112" ht="20.100000000000001" customHeight="1" x14ac:dyDescent="0.25">
      <c r="B332" s="212"/>
      <c r="C332" s="213"/>
      <c r="D332" s="202"/>
      <c r="E332" s="202"/>
      <c r="F332" s="202"/>
      <c r="G332" s="202"/>
      <c r="H332" s="202"/>
      <c r="I332" s="202"/>
      <c r="J332" s="202"/>
      <c r="K332" s="202"/>
      <c r="L332" s="202"/>
      <c r="M332" s="202"/>
      <c r="N332" s="202"/>
      <c r="O332" s="202"/>
      <c r="P332" s="205"/>
      <c r="Q332" s="203"/>
      <c r="R332" s="203"/>
      <c r="S332" s="203"/>
      <c r="T332" s="203"/>
      <c r="U332" s="203"/>
      <c r="V332" s="203"/>
      <c r="W332" s="203"/>
      <c r="X332" s="203"/>
      <c r="Y332" s="203"/>
      <c r="Z332" s="203"/>
      <c r="AA332" s="203"/>
      <c r="AB332" s="203"/>
      <c r="AC332" s="204"/>
      <c r="AD332" s="204"/>
      <c r="AE332" s="202"/>
      <c r="AF332" s="202"/>
      <c r="AG332" s="202"/>
      <c r="AH332" s="202"/>
      <c r="AI332" s="202"/>
      <c r="AJ332" s="202"/>
      <c r="AK332" s="202"/>
      <c r="AL332" s="202"/>
      <c r="AM332" s="202"/>
      <c r="AN332" s="202"/>
      <c r="AO332" s="202"/>
      <c r="AP332" s="202"/>
      <c r="AQ332" s="202"/>
      <c r="AR332" s="202"/>
      <c r="AS332" s="202"/>
      <c r="AT332" s="202"/>
      <c r="AU332" s="202"/>
      <c r="AV332" s="202"/>
      <c r="AW332" s="202"/>
      <c r="AX332" s="202"/>
      <c r="AY332" s="202"/>
      <c r="AZ332" s="202"/>
      <c r="BA332" s="202"/>
      <c r="BB332" s="202"/>
      <c r="BC332" s="202"/>
      <c r="BD332" s="202"/>
      <c r="BE332" s="202"/>
      <c r="BF332" s="202"/>
      <c r="BG332" s="202"/>
      <c r="BH332" s="202"/>
      <c r="BI332" s="202"/>
      <c r="BJ332" s="202"/>
      <c r="BK332" s="202"/>
      <c r="BL332" s="202"/>
      <c r="BM332" s="202"/>
      <c r="BN332" s="202"/>
      <c r="BO332" s="202"/>
      <c r="BP332" s="202"/>
      <c r="BQ332" s="202"/>
      <c r="BR332" s="202"/>
      <c r="BS332" s="202"/>
      <c r="BT332" s="202"/>
      <c r="BU332" s="202"/>
      <c r="BV332" s="202"/>
      <c r="BW332" s="202"/>
      <c r="BX332" s="202"/>
      <c r="BY332" s="202"/>
      <c r="BZ332" s="202"/>
      <c r="CA332" s="202"/>
      <c r="CB332" s="202"/>
      <c r="CC332" s="202"/>
      <c r="CD332" s="202"/>
      <c r="CE332" s="202"/>
      <c r="CF332" s="202"/>
      <c r="CG332" s="202"/>
      <c r="CH332" s="202"/>
      <c r="CI332" s="202"/>
      <c r="CJ332" s="202"/>
      <c r="CK332" s="202"/>
      <c r="CL332" s="202"/>
      <c r="CM332" s="202"/>
      <c r="CN332" s="202"/>
      <c r="CO332" s="202"/>
      <c r="CP332" s="202"/>
      <c r="CQ332" s="202"/>
      <c r="CR332" s="202"/>
      <c r="CS332" s="202"/>
      <c r="CT332" s="202"/>
      <c r="CU332" s="202"/>
      <c r="CV332" s="202"/>
      <c r="CW332" s="202"/>
      <c r="CX332" s="202"/>
      <c r="CY332" s="202"/>
      <c r="CZ332" s="202"/>
      <c r="DA332" s="202"/>
      <c r="DB332" s="202"/>
      <c r="DC332" s="202"/>
      <c r="DD332" s="202"/>
      <c r="DE332" s="202"/>
      <c r="DF332" s="202"/>
      <c r="DG332" s="202"/>
      <c r="DH332" s="202"/>
    </row>
    <row r="333" spans="2:112" ht="20.100000000000001" customHeight="1" x14ac:dyDescent="0.25">
      <c r="B333" s="212"/>
      <c r="C333" s="213"/>
      <c r="D333" s="202"/>
      <c r="E333" s="202"/>
      <c r="F333" s="202"/>
      <c r="G333" s="202"/>
      <c r="H333" s="202"/>
      <c r="I333" s="202"/>
      <c r="J333" s="202"/>
      <c r="K333" s="202"/>
      <c r="L333" s="202"/>
      <c r="M333" s="202"/>
      <c r="N333" s="202"/>
      <c r="O333" s="202"/>
      <c r="P333" s="205"/>
      <c r="Q333" s="203"/>
      <c r="R333" s="203"/>
      <c r="S333" s="203"/>
      <c r="T333" s="203"/>
      <c r="U333" s="203"/>
      <c r="V333" s="203"/>
      <c r="W333" s="203"/>
      <c r="X333" s="203"/>
      <c r="Y333" s="203"/>
      <c r="Z333" s="203"/>
      <c r="AA333" s="203"/>
      <c r="AB333" s="203"/>
      <c r="AC333" s="204"/>
      <c r="AD333" s="204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</row>
    <row r="334" spans="2:112" ht="20.100000000000001" customHeight="1" x14ac:dyDescent="0.25">
      <c r="B334" s="212"/>
      <c r="C334" s="213"/>
      <c r="D334" s="202"/>
      <c r="E334" s="202"/>
      <c r="F334" s="202"/>
      <c r="G334" s="202"/>
      <c r="H334" s="202"/>
      <c r="I334" s="202"/>
      <c r="J334" s="202"/>
      <c r="K334" s="202"/>
      <c r="L334" s="202"/>
      <c r="M334" s="202"/>
      <c r="N334" s="202"/>
      <c r="O334" s="202"/>
      <c r="P334" s="205"/>
      <c r="Q334" s="203"/>
      <c r="R334" s="203"/>
      <c r="S334" s="203"/>
      <c r="T334" s="203"/>
      <c r="U334" s="203"/>
      <c r="V334" s="203"/>
      <c r="W334" s="203"/>
      <c r="X334" s="203"/>
      <c r="Y334" s="203"/>
      <c r="Z334" s="203"/>
      <c r="AA334" s="203"/>
      <c r="AB334" s="203"/>
      <c r="AC334" s="204"/>
      <c r="AD334" s="204"/>
      <c r="AE334" s="202"/>
      <c r="AF334" s="202"/>
      <c r="AG334" s="202"/>
      <c r="AH334" s="202"/>
      <c r="AI334" s="202"/>
      <c r="AJ334" s="202"/>
      <c r="AK334" s="202"/>
      <c r="AL334" s="202"/>
      <c r="AM334" s="202"/>
      <c r="AN334" s="202"/>
      <c r="AO334" s="202"/>
      <c r="AP334" s="202"/>
      <c r="AQ334" s="202"/>
      <c r="AR334" s="202"/>
      <c r="AS334" s="202"/>
      <c r="AT334" s="202"/>
      <c r="AU334" s="202"/>
      <c r="AV334" s="202"/>
      <c r="AW334" s="202"/>
      <c r="AX334" s="202"/>
      <c r="AY334" s="202"/>
      <c r="AZ334" s="202"/>
      <c r="BA334" s="202"/>
      <c r="BB334" s="202"/>
      <c r="BC334" s="202"/>
      <c r="BD334" s="202"/>
      <c r="BE334" s="202"/>
      <c r="BF334" s="202"/>
      <c r="BG334" s="202"/>
      <c r="BH334" s="202"/>
      <c r="BI334" s="202"/>
      <c r="BJ334" s="202"/>
      <c r="BK334" s="202"/>
      <c r="BL334" s="202"/>
      <c r="BM334" s="202"/>
      <c r="BN334" s="202"/>
      <c r="BO334" s="202"/>
      <c r="BP334" s="202"/>
      <c r="BQ334" s="202"/>
      <c r="BR334" s="202"/>
      <c r="BS334" s="202"/>
      <c r="BT334" s="202"/>
      <c r="BU334" s="202"/>
      <c r="BV334" s="202"/>
      <c r="BW334" s="202"/>
      <c r="BX334" s="202"/>
      <c r="BY334" s="202"/>
      <c r="BZ334" s="202"/>
      <c r="CA334" s="202"/>
      <c r="CB334" s="202"/>
      <c r="CC334" s="202"/>
      <c r="CD334" s="202"/>
      <c r="CE334" s="202"/>
      <c r="CF334" s="202"/>
      <c r="CG334" s="202"/>
      <c r="CH334" s="202"/>
      <c r="CI334" s="202"/>
      <c r="CJ334" s="202"/>
      <c r="CK334" s="202"/>
      <c r="CL334" s="202"/>
      <c r="CM334" s="202"/>
      <c r="CN334" s="202"/>
      <c r="CO334" s="202"/>
      <c r="CP334" s="202"/>
      <c r="CQ334" s="202"/>
      <c r="CR334" s="202"/>
      <c r="CS334" s="202"/>
      <c r="CT334" s="202"/>
      <c r="CU334" s="202"/>
      <c r="CV334" s="202"/>
      <c r="CW334" s="202"/>
      <c r="CX334" s="202"/>
      <c r="CY334" s="202"/>
      <c r="CZ334" s="202"/>
      <c r="DA334" s="202"/>
      <c r="DB334" s="202"/>
      <c r="DC334" s="202"/>
      <c r="DD334" s="202"/>
      <c r="DE334" s="202"/>
      <c r="DF334" s="202"/>
      <c r="DG334" s="202"/>
      <c r="DH334" s="202"/>
    </row>
    <row r="335" spans="2:112" ht="20.100000000000001" customHeight="1" x14ac:dyDescent="0.25">
      <c r="B335" s="212"/>
      <c r="C335" s="213"/>
      <c r="D335" s="202"/>
      <c r="E335" s="202"/>
      <c r="F335" s="202"/>
      <c r="G335" s="202"/>
      <c r="H335" s="202"/>
      <c r="I335" s="202"/>
      <c r="J335" s="202"/>
      <c r="K335" s="202"/>
      <c r="L335" s="202"/>
      <c r="M335" s="202"/>
      <c r="N335" s="202"/>
      <c r="O335" s="202"/>
      <c r="P335" s="205"/>
      <c r="Q335" s="203"/>
      <c r="R335" s="203"/>
      <c r="S335" s="203"/>
      <c r="T335" s="203"/>
      <c r="U335" s="203"/>
      <c r="V335" s="203"/>
      <c r="W335" s="203"/>
      <c r="X335" s="203"/>
      <c r="Y335" s="203"/>
      <c r="Z335" s="203"/>
      <c r="AA335" s="203"/>
      <c r="AB335" s="203"/>
      <c r="AC335" s="204"/>
      <c r="AD335" s="204"/>
      <c r="AE335" s="202"/>
      <c r="AF335" s="202"/>
      <c r="AG335" s="202"/>
      <c r="AH335" s="202"/>
      <c r="AI335" s="202"/>
      <c r="AJ335" s="202"/>
      <c r="AK335" s="202"/>
      <c r="AL335" s="202"/>
      <c r="AM335" s="202"/>
      <c r="AN335" s="202"/>
      <c r="AO335" s="202"/>
      <c r="AP335" s="202"/>
      <c r="AQ335" s="202"/>
      <c r="AR335" s="202"/>
      <c r="AS335" s="202"/>
      <c r="AT335" s="202"/>
      <c r="AU335" s="202"/>
      <c r="AV335" s="202"/>
      <c r="AW335" s="202"/>
      <c r="AX335" s="202"/>
      <c r="AY335" s="202"/>
      <c r="AZ335" s="202"/>
      <c r="BA335" s="202"/>
      <c r="BB335" s="202"/>
      <c r="BC335" s="202"/>
      <c r="BD335" s="202"/>
      <c r="BE335" s="202"/>
      <c r="BF335" s="202"/>
      <c r="BG335" s="202"/>
      <c r="BH335" s="202"/>
      <c r="BI335" s="202"/>
      <c r="BJ335" s="202"/>
      <c r="BK335" s="202"/>
      <c r="BL335" s="202"/>
      <c r="BM335" s="202"/>
      <c r="BN335" s="202"/>
      <c r="BO335" s="202"/>
      <c r="BP335" s="202"/>
      <c r="BQ335" s="202"/>
      <c r="BR335" s="202"/>
      <c r="BS335" s="202"/>
      <c r="BT335" s="202"/>
      <c r="BU335" s="202"/>
      <c r="BV335" s="202"/>
      <c r="BW335" s="202"/>
      <c r="BX335" s="202"/>
      <c r="BY335" s="202"/>
      <c r="BZ335" s="202"/>
      <c r="CA335" s="202"/>
      <c r="CB335" s="202"/>
      <c r="CC335" s="202"/>
      <c r="CD335" s="202"/>
      <c r="CE335" s="202"/>
      <c r="CF335" s="202"/>
      <c r="CG335" s="202"/>
      <c r="CH335" s="202"/>
      <c r="CI335" s="202"/>
      <c r="CJ335" s="202"/>
      <c r="CK335" s="202"/>
      <c r="CL335" s="202"/>
      <c r="CM335" s="202"/>
      <c r="CN335" s="202"/>
      <c r="CO335" s="202"/>
      <c r="CP335" s="202"/>
      <c r="CQ335" s="202"/>
      <c r="CR335" s="202"/>
      <c r="CS335" s="202"/>
      <c r="CT335" s="202"/>
      <c r="CU335" s="202"/>
      <c r="CV335" s="202"/>
      <c r="CW335" s="202"/>
      <c r="CX335" s="202"/>
      <c r="CY335" s="202"/>
      <c r="CZ335" s="202"/>
      <c r="DA335" s="202"/>
      <c r="DB335" s="202"/>
      <c r="DC335" s="202"/>
      <c r="DD335" s="202"/>
      <c r="DE335" s="202"/>
      <c r="DF335" s="202"/>
      <c r="DG335" s="202"/>
      <c r="DH335" s="202"/>
    </row>
    <row r="336" spans="2:112" ht="20.100000000000001" customHeight="1" x14ac:dyDescent="0.25">
      <c r="B336" s="212"/>
      <c r="C336" s="213"/>
      <c r="D336" s="202"/>
      <c r="E336" s="202"/>
      <c r="F336" s="202"/>
      <c r="G336" s="202"/>
      <c r="H336" s="202"/>
      <c r="I336" s="202"/>
      <c r="J336" s="202"/>
      <c r="K336" s="202"/>
      <c r="L336" s="202"/>
      <c r="M336" s="202"/>
      <c r="N336" s="202"/>
      <c r="O336" s="202"/>
      <c r="P336" s="205"/>
      <c r="Q336" s="203"/>
      <c r="R336" s="203"/>
      <c r="S336" s="203"/>
      <c r="T336" s="203"/>
      <c r="U336" s="203"/>
      <c r="V336" s="203"/>
      <c r="W336" s="203"/>
      <c r="X336" s="203"/>
      <c r="Y336" s="203"/>
      <c r="Z336" s="203"/>
      <c r="AA336" s="203"/>
      <c r="AB336" s="203"/>
      <c r="AC336" s="204"/>
      <c r="AD336" s="204"/>
      <c r="AE336" s="202"/>
      <c r="AF336" s="202"/>
      <c r="AG336" s="202"/>
      <c r="AH336" s="202"/>
      <c r="AI336" s="202"/>
      <c r="AJ336" s="202"/>
      <c r="AK336" s="202"/>
      <c r="AL336" s="202"/>
      <c r="AM336" s="202"/>
      <c r="AN336" s="202"/>
      <c r="AO336" s="202"/>
      <c r="AP336" s="202"/>
      <c r="AQ336" s="202"/>
      <c r="AR336" s="202"/>
      <c r="AS336" s="202"/>
      <c r="AT336" s="202"/>
      <c r="AU336" s="202"/>
      <c r="AV336" s="202"/>
      <c r="AW336" s="202"/>
      <c r="AX336" s="202"/>
      <c r="AY336" s="202"/>
      <c r="AZ336" s="202"/>
      <c r="BA336" s="202"/>
      <c r="BB336" s="202"/>
      <c r="BC336" s="202"/>
      <c r="BD336" s="202"/>
      <c r="BE336" s="202"/>
      <c r="BF336" s="202"/>
      <c r="BG336" s="202"/>
      <c r="BH336" s="202"/>
      <c r="BI336" s="202"/>
      <c r="BJ336" s="202"/>
      <c r="BK336" s="202"/>
      <c r="BL336" s="202"/>
      <c r="BM336" s="202"/>
      <c r="BN336" s="202"/>
      <c r="BO336" s="202"/>
      <c r="BP336" s="202"/>
      <c r="BQ336" s="202"/>
      <c r="BR336" s="202"/>
      <c r="BS336" s="202"/>
      <c r="BT336" s="202"/>
      <c r="BU336" s="202"/>
      <c r="BV336" s="202"/>
      <c r="BW336" s="202"/>
      <c r="BX336" s="202"/>
      <c r="BY336" s="202"/>
      <c r="BZ336" s="202"/>
      <c r="CA336" s="202"/>
      <c r="CB336" s="202"/>
      <c r="CC336" s="202"/>
      <c r="CD336" s="202"/>
      <c r="CE336" s="202"/>
      <c r="CF336" s="202"/>
      <c r="CG336" s="202"/>
      <c r="CH336" s="202"/>
      <c r="CI336" s="202"/>
      <c r="CJ336" s="202"/>
      <c r="CK336" s="202"/>
      <c r="CL336" s="202"/>
      <c r="CM336" s="202"/>
      <c r="CN336" s="202"/>
      <c r="CO336" s="202"/>
      <c r="CP336" s="202"/>
      <c r="CQ336" s="202"/>
      <c r="CR336" s="202"/>
      <c r="CS336" s="202"/>
      <c r="CT336" s="202"/>
      <c r="CU336" s="202"/>
      <c r="CV336" s="202"/>
      <c r="CW336" s="202"/>
      <c r="CX336" s="202"/>
      <c r="CY336" s="202"/>
      <c r="CZ336" s="202"/>
      <c r="DA336" s="202"/>
      <c r="DB336" s="202"/>
      <c r="DC336" s="202"/>
      <c r="DD336" s="202"/>
      <c r="DE336" s="202"/>
      <c r="DF336" s="202"/>
      <c r="DG336" s="202"/>
      <c r="DH336" s="202"/>
    </row>
    <row r="337" spans="2:112" ht="20.100000000000001" customHeight="1" x14ac:dyDescent="0.25">
      <c r="B337" s="212"/>
      <c r="C337" s="213"/>
      <c r="D337" s="202"/>
      <c r="E337" s="202"/>
      <c r="F337" s="202"/>
      <c r="G337" s="202"/>
      <c r="H337" s="202"/>
      <c r="I337" s="202"/>
      <c r="J337" s="202"/>
      <c r="K337" s="202"/>
      <c r="L337" s="202"/>
      <c r="M337" s="202"/>
      <c r="N337" s="202"/>
      <c r="O337" s="202"/>
      <c r="P337" s="205"/>
      <c r="Q337" s="203"/>
      <c r="R337" s="203"/>
      <c r="S337" s="203"/>
      <c r="T337" s="203"/>
      <c r="U337" s="203"/>
      <c r="V337" s="203"/>
      <c r="W337" s="203"/>
      <c r="X337" s="203"/>
      <c r="Y337" s="203"/>
      <c r="Z337" s="203"/>
      <c r="AA337" s="203"/>
      <c r="AB337" s="203"/>
      <c r="AC337" s="204"/>
      <c r="AD337" s="204"/>
      <c r="AE337" s="202"/>
      <c r="AF337" s="202"/>
      <c r="AG337" s="202"/>
      <c r="AH337" s="202"/>
      <c r="AI337" s="202"/>
      <c r="AJ337" s="202"/>
      <c r="AK337" s="202"/>
      <c r="AL337" s="202"/>
      <c r="AM337" s="202"/>
      <c r="AN337" s="202"/>
      <c r="AO337" s="202"/>
      <c r="AP337" s="202"/>
      <c r="AQ337" s="202"/>
      <c r="AR337" s="202"/>
      <c r="AS337" s="202"/>
      <c r="AT337" s="202"/>
      <c r="AU337" s="202"/>
      <c r="AV337" s="202"/>
      <c r="AW337" s="202"/>
      <c r="AX337" s="202"/>
      <c r="AY337" s="202"/>
      <c r="AZ337" s="202"/>
      <c r="BA337" s="202"/>
      <c r="BB337" s="202"/>
      <c r="BC337" s="202"/>
      <c r="BD337" s="202"/>
      <c r="BE337" s="202"/>
      <c r="BF337" s="202"/>
      <c r="BG337" s="202"/>
      <c r="BH337" s="202"/>
      <c r="BI337" s="202"/>
      <c r="BJ337" s="202"/>
      <c r="BK337" s="202"/>
      <c r="BL337" s="202"/>
      <c r="BM337" s="202"/>
      <c r="BN337" s="202"/>
      <c r="BO337" s="202"/>
      <c r="BP337" s="202"/>
      <c r="BQ337" s="202"/>
      <c r="BR337" s="202"/>
      <c r="BS337" s="202"/>
      <c r="BT337" s="202"/>
      <c r="BU337" s="202"/>
      <c r="BV337" s="202"/>
      <c r="BW337" s="202"/>
      <c r="BX337" s="202"/>
      <c r="BY337" s="202"/>
      <c r="BZ337" s="202"/>
      <c r="CA337" s="202"/>
      <c r="CB337" s="202"/>
      <c r="CC337" s="202"/>
      <c r="CD337" s="202"/>
      <c r="CE337" s="202"/>
      <c r="CF337" s="202"/>
      <c r="CG337" s="202"/>
      <c r="CH337" s="202"/>
      <c r="CI337" s="202"/>
      <c r="CJ337" s="202"/>
      <c r="CK337" s="202"/>
      <c r="CL337" s="202"/>
      <c r="CM337" s="202"/>
      <c r="CN337" s="202"/>
      <c r="CO337" s="202"/>
      <c r="CP337" s="202"/>
      <c r="CQ337" s="202"/>
      <c r="CR337" s="202"/>
      <c r="CS337" s="202"/>
      <c r="CT337" s="202"/>
      <c r="CU337" s="202"/>
      <c r="CV337" s="202"/>
      <c r="CW337" s="202"/>
      <c r="CX337" s="202"/>
      <c r="CY337" s="202"/>
      <c r="CZ337" s="202"/>
      <c r="DA337" s="202"/>
      <c r="DB337" s="202"/>
      <c r="DC337" s="202"/>
      <c r="DD337" s="202"/>
      <c r="DE337" s="202"/>
      <c r="DF337" s="202"/>
      <c r="DG337" s="202"/>
      <c r="DH337" s="202"/>
    </row>
    <row r="338" spans="2:112" ht="20.100000000000001" customHeight="1" x14ac:dyDescent="0.25">
      <c r="B338" s="212"/>
      <c r="C338" s="213"/>
      <c r="D338" s="202"/>
      <c r="E338" s="202"/>
      <c r="F338" s="202"/>
      <c r="G338" s="202"/>
      <c r="H338" s="202"/>
      <c r="I338" s="202"/>
      <c r="J338" s="202"/>
      <c r="K338" s="202"/>
      <c r="L338" s="202"/>
      <c r="M338" s="202"/>
      <c r="N338" s="202"/>
      <c r="O338" s="202"/>
      <c r="P338" s="205"/>
      <c r="Q338" s="203"/>
      <c r="R338" s="203"/>
      <c r="S338" s="203"/>
      <c r="T338" s="203"/>
      <c r="U338" s="203"/>
      <c r="V338" s="203"/>
      <c r="W338" s="203"/>
      <c r="X338" s="203"/>
      <c r="Y338" s="203"/>
      <c r="Z338" s="203"/>
      <c r="AA338" s="203"/>
      <c r="AB338" s="203"/>
      <c r="AC338" s="204"/>
      <c r="AD338" s="204"/>
      <c r="AE338" s="202"/>
      <c r="AF338" s="202"/>
      <c r="AG338" s="202"/>
      <c r="AH338" s="202"/>
      <c r="AI338" s="202"/>
      <c r="AJ338" s="202"/>
      <c r="AK338" s="202"/>
      <c r="AL338" s="202"/>
      <c r="AM338" s="202"/>
      <c r="AN338" s="202"/>
      <c r="AO338" s="202"/>
      <c r="AP338" s="202"/>
      <c r="AQ338" s="202"/>
      <c r="AR338" s="202"/>
      <c r="AS338" s="202"/>
      <c r="AT338" s="202"/>
      <c r="AU338" s="202"/>
      <c r="AV338" s="202"/>
      <c r="AW338" s="202"/>
      <c r="AX338" s="202"/>
      <c r="AY338" s="202"/>
      <c r="AZ338" s="202"/>
      <c r="BA338" s="202"/>
      <c r="BB338" s="202"/>
      <c r="BC338" s="202"/>
      <c r="BD338" s="202"/>
      <c r="BE338" s="202"/>
      <c r="BF338" s="202"/>
      <c r="BG338" s="202"/>
      <c r="BH338" s="202"/>
      <c r="BI338" s="202"/>
      <c r="BJ338" s="202"/>
      <c r="BK338" s="202"/>
      <c r="BL338" s="202"/>
      <c r="BM338" s="202"/>
      <c r="BN338" s="202"/>
      <c r="BO338" s="202"/>
      <c r="BP338" s="202"/>
      <c r="BQ338" s="202"/>
      <c r="BR338" s="202"/>
      <c r="BS338" s="202"/>
      <c r="BT338" s="202"/>
      <c r="BU338" s="202"/>
      <c r="BV338" s="202"/>
      <c r="BW338" s="202"/>
      <c r="BX338" s="202"/>
      <c r="BY338" s="202"/>
      <c r="BZ338" s="202"/>
      <c r="CA338" s="202"/>
      <c r="CB338" s="202"/>
      <c r="CC338" s="202"/>
      <c r="CD338" s="202"/>
      <c r="CE338" s="202"/>
      <c r="CF338" s="202"/>
      <c r="CG338" s="202"/>
      <c r="CH338" s="202"/>
      <c r="CI338" s="202"/>
      <c r="CJ338" s="202"/>
      <c r="CK338" s="202"/>
      <c r="CL338" s="202"/>
      <c r="CM338" s="202"/>
      <c r="CN338" s="202"/>
      <c r="CO338" s="202"/>
      <c r="CP338" s="202"/>
      <c r="CQ338" s="202"/>
      <c r="CR338" s="202"/>
      <c r="CS338" s="202"/>
      <c r="CT338" s="202"/>
      <c r="CU338" s="202"/>
      <c r="CV338" s="202"/>
      <c r="CW338" s="202"/>
      <c r="CX338" s="202"/>
      <c r="CY338" s="202"/>
      <c r="CZ338" s="202"/>
      <c r="DA338" s="202"/>
      <c r="DB338" s="202"/>
      <c r="DC338" s="202"/>
      <c r="DD338" s="202"/>
      <c r="DE338" s="202"/>
      <c r="DF338" s="202"/>
      <c r="DG338" s="202"/>
      <c r="DH338" s="202"/>
    </row>
    <row r="339" spans="2:112" ht="20.100000000000001" customHeight="1" x14ac:dyDescent="0.25">
      <c r="B339" s="212"/>
      <c r="C339" s="213"/>
      <c r="D339" s="202"/>
      <c r="E339" s="202"/>
      <c r="F339" s="202"/>
      <c r="G339" s="202"/>
      <c r="H339" s="202"/>
      <c r="I339" s="202"/>
      <c r="J339" s="202"/>
      <c r="K339" s="202"/>
      <c r="L339" s="202"/>
      <c r="M339" s="202"/>
      <c r="N339" s="202"/>
      <c r="O339" s="202"/>
      <c r="P339" s="205"/>
      <c r="Q339" s="203"/>
      <c r="R339" s="203"/>
      <c r="S339" s="203"/>
      <c r="T339" s="203"/>
      <c r="U339" s="203"/>
      <c r="V339" s="203"/>
      <c r="W339" s="203"/>
      <c r="X339" s="203"/>
      <c r="Y339" s="203"/>
      <c r="Z339" s="203"/>
      <c r="AA339" s="203"/>
      <c r="AB339" s="203"/>
      <c r="AC339" s="204"/>
      <c r="AD339" s="204"/>
      <c r="AE339" s="202"/>
      <c r="AF339" s="202"/>
      <c r="AG339" s="202"/>
      <c r="AH339" s="202"/>
      <c r="AI339" s="202"/>
      <c r="AJ339" s="202"/>
      <c r="AK339" s="202"/>
      <c r="AL339" s="202"/>
      <c r="AM339" s="202"/>
      <c r="AN339" s="202"/>
      <c r="AO339" s="202"/>
      <c r="AP339" s="202"/>
      <c r="AQ339" s="202"/>
      <c r="AR339" s="202"/>
      <c r="AS339" s="202"/>
      <c r="AT339" s="202"/>
      <c r="AU339" s="202"/>
      <c r="AV339" s="202"/>
      <c r="AW339" s="202"/>
      <c r="AX339" s="202"/>
      <c r="AY339" s="202"/>
      <c r="AZ339" s="202"/>
      <c r="BA339" s="202"/>
      <c r="BB339" s="202"/>
      <c r="BC339" s="202"/>
      <c r="BD339" s="202"/>
      <c r="BE339" s="202"/>
      <c r="BF339" s="202"/>
      <c r="BG339" s="202"/>
      <c r="BH339" s="202"/>
      <c r="BI339" s="202"/>
      <c r="BJ339" s="202"/>
      <c r="BK339" s="202"/>
      <c r="BL339" s="202"/>
      <c r="BM339" s="202"/>
      <c r="BN339" s="202"/>
      <c r="BO339" s="202"/>
      <c r="BP339" s="202"/>
      <c r="BQ339" s="202"/>
      <c r="BR339" s="202"/>
      <c r="BS339" s="202"/>
      <c r="BT339" s="202"/>
      <c r="BU339" s="202"/>
      <c r="BV339" s="202"/>
      <c r="BW339" s="202"/>
      <c r="BX339" s="202"/>
      <c r="BY339" s="202"/>
      <c r="BZ339" s="202"/>
      <c r="CA339" s="202"/>
      <c r="CB339" s="202"/>
      <c r="CC339" s="202"/>
      <c r="CD339" s="202"/>
      <c r="CE339" s="202"/>
      <c r="CF339" s="202"/>
      <c r="CG339" s="202"/>
      <c r="CH339" s="202"/>
      <c r="CI339" s="202"/>
      <c r="CJ339" s="202"/>
      <c r="CK339" s="202"/>
      <c r="CL339" s="202"/>
      <c r="CM339" s="202"/>
      <c r="CN339" s="202"/>
      <c r="CO339" s="202"/>
      <c r="CP339" s="202"/>
      <c r="CQ339" s="202"/>
      <c r="CR339" s="202"/>
      <c r="CS339" s="202"/>
      <c r="CT339" s="202"/>
      <c r="CU339" s="202"/>
      <c r="CV339" s="202"/>
      <c r="CW339" s="202"/>
      <c r="CX339" s="202"/>
      <c r="CY339" s="202"/>
      <c r="CZ339" s="202"/>
      <c r="DA339" s="202"/>
      <c r="DB339" s="202"/>
      <c r="DC339" s="202"/>
      <c r="DD339" s="202"/>
      <c r="DE339" s="202"/>
      <c r="DF339" s="202"/>
      <c r="DG339" s="202"/>
      <c r="DH339" s="202"/>
    </row>
    <row r="340" spans="2:112" ht="20.100000000000001" customHeight="1" x14ac:dyDescent="0.25">
      <c r="B340" s="212"/>
      <c r="C340" s="213"/>
      <c r="D340" s="202"/>
      <c r="E340" s="202"/>
      <c r="F340" s="202"/>
      <c r="G340" s="202"/>
      <c r="H340" s="202"/>
      <c r="I340" s="202"/>
      <c r="J340" s="202"/>
      <c r="K340" s="202"/>
      <c r="L340" s="202"/>
      <c r="M340" s="202"/>
      <c r="N340" s="202"/>
      <c r="O340" s="202"/>
      <c r="P340" s="205"/>
      <c r="Q340" s="203"/>
      <c r="R340" s="203"/>
      <c r="S340" s="203"/>
      <c r="T340" s="203"/>
      <c r="U340" s="203"/>
      <c r="V340" s="203"/>
      <c r="W340" s="203"/>
      <c r="X340" s="203"/>
      <c r="Y340" s="203"/>
      <c r="Z340" s="203"/>
      <c r="AA340" s="203"/>
      <c r="AB340" s="203"/>
      <c r="AC340" s="204"/>
      <c r="AD340" s="204"/>
      <c r="AE340" s="202"/>
      <c r="AF340" s="202"/>
      <c r="AG340" s="202"/>
      <c r="AH340" s="202"/>
      <c r="AI340" s="202"/>
      <c r="AJ340" s="202"/>
      <c r="AK340" s="202"/>
      <c r="AL340" s="202"/>
      <c r="AM340" s="202"/>
      <c r="AN340" s="202"/>
      <c r="AO340" s="202"/>
      <c r="AP340" s="202"/>
      <c r="AQ340" s="202"/>
      <c r="AR340" s="202"/>
      <c r="AS340" s="202"/>
      <c r="AT340" s="202"/>
      <c r="AU340" s="202"/>
      <c r="AV340" s="202"/>
      <c r="AW340" s="202"/>
      <c r="AX340" s="202"/>
      <c r="AY340" s="202"/>
      <c r="AZ340" s="202"/>
      <c r="BA340" s="202"/>
      <c r="BB340" s="202"/>
      <c r="BC340" s="202"/>
      <c r="BD340" s="202"/>
      <c r="BE340" s="202"/>
      <c r="BF340" s="202"/>
      <c r="BG340" s="202"/>
      <c r="BH340" s="202"/>
      <c r="BI340" s="202"/>
      <c r="BJ340" s="202"/>
      <c r="BK340" s="202"/>
      <c r="BL340" s="202"/>
      <c r="BM340" s="202"/>
      <c r="BN340" s="202"/>
      <c r="BO340" s="202"/>
      <c r="BP340" s="202"/>
      <c r="BQ340" s="202"/>
      <c r="BR340" s="202"/>
      <c r="BS340" s="202"/>
      <c r="BT340" s="202"/>
      <c r="BU340" s="202"/>
      <c r="BV340" s="202"/>
      <c r="BW340" s="202"/>
      <c r="BX340" s="202"/>
      <c r="BY340" s="202"/>
      <c r="BZ340" s="202"/>
      <c r="CA340" s="202"/>
      <c r="CB340" s="202"/>
      <c r="CC340" s="202"/>
      <c r="CD340" s="202"/>
      <c r="CE340" s="202"/>
      <c r="CF340" s="202"/>
      <c r="CG340" s="202"/>
      <c r="CH340" s="202"/>
      <c r="CI340" s="202"/>
      <c r="CJ340" s="202"/>
      <c r="CK340" s="202"/>
      <c r="CL340" s="202"/>
      <c r="CM340" s="202"/>
      <c r="CN340" s="202"/>
      <c r="CO340" s="202"/>
      <c r="CP340" s="202"/>
      <c r="CQ340" s="202"/>
      <c r="CR340" s="202"/>
      <c r="CS340" s="202"/>
      <c r="CT340" s="202"/>
      <c r="CU340" s="202"/>
      <c r="CV340" s="202"/>
      <c r="CW340" s="202"/>
      <c r="CX340" s="202"/>
      <c r="CY340" s="202"/>
      <c r="CZ340" s="202"/>
      <c r="DA340" s="202"/>
      <c r="DB340" s="202"/>
      <c r="DC340" s="202"/>
      <c r="DD340" s="202"/>
      <c r="DE340" s="202"/>
      <c r="DF340" s="202"/>
      <c r="DG340" s="202"/>
      <c r="DH340" s="202"/>
    </row>
    <row r="341" spans="2:112" ht="20.100000000000001" customHeight="1" x14ac:dyDescent="0.25">
      <c r="B341" s="212"/>
      <c r="C341" s="213"/>
      <c r="D341" s="202"/>
      <c r="E341" s="202"/>
      <c r="F341" s="202"/>
      <c r="G341" s="202"/>
      <c r="H341" s="202"/>
      <c r="I341" s="202"/>
      <c r="J341" s="202"/>
      <c r="K341" s="202"/>
      <c r="L341" s="202"/>
      <c r="M341" s="202"/>
      <c r="N341" s="202"/>
      <c r="O341" s="202"/>
      <c r="P341" s="205"/>
      <c r="Q341" s="203"/>
      <c r="R341" s="203"/>
      <c r="S341" s="203"/>
      <c r="T341" s="203"/>
      <c r="U341" s="203"/>
      <c r="V341" s="203"/>
      <c r="W341" s="203"/>
      <c r="X341" s="203"/>
      <c r="Y341" s="203"/>
      <c r="Z341" s="203"/>
      <c r="AA341" s="203"/>
      <c r="AB341" s="203"/>
      <c r="AC341" s="204"/>
      <c r="AD341" s="204"/>
      <c r="AE341" s="202"/>
      <c r="AF341" s="202"/>
      <c r="AG341" s="202"/>
      <c r="AH341" s="202"/>
      <c r="AI341" s="202"/>
      <c r="AJ341" s="202"/>
      <c r="AK341" s="202"/>
      <c r="AL341" s="202"/>
      <c r="AM341" s="202"/>
      <c r="AN341" s="202"/>
      <c r="AO341" s="202"/>
      <c r="AP341" s="202"/>
      <c r="AQ341" s="202"/>
      <c r="AR341" s="202"/>
      <c r="AS341" s="202"/>
      <c r="AT341" s="202"/>
      <c r="AU341" s="202"/>
      <c r="AV341" s="202"/>
      <c r="AW341" s="202"/>
      <c r="AX341" s="202"/>
      <c r="AY341" s="202"/>
      <c r="AZ341" s="202"/>
      <c r="BA341" s="202"/>
      <c r="BB341" s="202"/>
      <c r="BC341" s="202"/>
      <c r="BD341" s="202"/>
      <c r="BE341" s="202"/>
      <c r="BF341" s="202"/>
      <c r="BG341" s="202"/>
      <c r="BH341" s="202"/>
      <c r="BI341" s="202"/>
      <c r="BJ341" s="202"/>
      <c r="BK341" s="202"/>
      <c r="BL341" s="202"/>
      <c r="BM341" s="202"/>
      <c r="BN341" s="202"/>
      <c r="BO341" s="202"/>
      <c r="BP341" s="202"/>
      <c r="BQ341" s="202"/>
      <c r="BR341" s="202"/>
      <c r="BS341" s="202"/>
      <c r="BT341" s="202"/>
      <c r="BU341" s="202"/>
      <c r="BV341" s="202"/>
      <c r="BW341" s="202"/>
      <c r="BX341" s="202"/>
      <c r="BY341" s="202"/>
      <c r="BZ341" s="202"/>
      <c r="CA341" s="202"/>
      <c r="CB341" s="202"/>
      <c r="CC341" s="202"/>
      <c r="CD341" s="202"/>
      <c r="CE341" s="202"/>
      <c r="CF341" s="202"/>
      <c r="CG341" s="202"/>
      <c r="CH341" s="202"/>
      <c r="CI341" s="202"/>
      <c r="CJ341" s="202"/>
      <c r="CK341" s="202"/>
      <c r="CL341" s="202"/>
      <c r="CM341" s="202"/>
      <c r="CN341" s="202"/>
      <c r="CO341" s="202"/>
      <c r="CP341" s="202"/>
      <c r="CQ341" s="202"/>
      <c r="CR341" s="202"/>
      <c r="CS341" s="202"/>
      <c r="CT341" s="202"/>
      <c r="CU341" s="202"/>
      <c r="CV341" s="202"/>
      <c r="CW341" s="202"/>
      <c r="CX341" s="202"/>
      <c r="CY341" s="202"/>
      <c r="CZ341" s="202"/>
      <c r="DA341" s="202"/>
      <c r="DB341" s="202"/>
      <c r="DC341" s="202"/>
      <c r="DD341" s="202"/>
      <c r="DE341" s="202"/>
      <c r="DF341" s="202"/>
      <c r="DG341" s="202"/>
      <c r="DH341" s="202"/>
    </row>
    <row r="342" spans="2:112" ht="20.100000000000001" customHeight="1" x14ac:dyDescent="0.25">
      <c r="B342" s="212"/>
      <c r="C342" s="213"/>
      <c r="D342" s="202"/>
      <c r="E342" s="202"/>
      <c r="F342" s="202"/>
      <c r="G342" s="202"/>
      <c r="H342" s="202"/>
      <c r="I342" s="202"/>
      <c r="J342" s="202"/>
      <c r="K342" s="202"/>
      <c r="L342" s="202"/>
      <c r="M342" s="202"/>
      <c r="N342" s="202"/>
      <c r="O342" s="202"/>
      <c r="P342" s="205"/>
      <c r="Q342" s="203"/>
      <c r="R342" s="203"/>
      <c r="S342" s="203"/>
      <c r="T342" s="203"/>
      <c r="U342" s="203"/>
      <c r="V342" s="203"/>
      <c r="W342" s="203"/>
      <c r="X342" s="203"/>
      <c r="Y342" s="203"/>
      <c r="Z342" s="203"/>
      <c r="AA342" s="203"/>
      <c r="AB342" s="203"/>
      <c r="AC342" s="204"/>
      <c r="AD342" s="204"/>
      <c r="AE342" s="202"/>
      <c r="AF342" s="202"/>
      <c r="AG342" s="202"/>
      <c r="AH342" s="202"/>
      <c r="AI342" s="202"/>
      <c r="AJ342" s="202"/>
      <c r="AK342" s="202"/>
      <c r="AL342" s="202"/>
      <c r="AM342" s="202"/>
      <c r="AN342" s="202"/>
      <c r="AO342" s="202"/>
      <c r="AP342" s="202"/>
      <c r="AQ342" s="202"/>
      <c r="AR342" s="202"/>
      <c r="AS342" s="202"/>
      <c r="AT342" s="202"/>
      <c r="AU342" s="202"/>
      <c r="AV342" s="202"/>
      <c r="AW342" s="202"/>
      <c r="AX342" s="202"/>
      <c r="AY342" s="202"/>
      <c r="AZ342" s="202"/>
      <c r="BA342" s="202"/>
      <c r="BB342" s="202"/>
      <c r="BC342" s="202"/>
      <c r="BD342" s="202"/>
      <c r="BE342" s="202"/>
      <c r="BF342" s="202"/>
      <c r="BG342" s="202"/>
      <c r="BH342" s="202"/>
      <c r="BI342" s="202"/>
      <c r="BJ342" s="202"/>
      <c r="BK342" s="202"/>
      <c r="BL342" s="202"/>
      <c r="BM342" s="202"/>
      <c r="BN342" s="202"/>
      <c r="BO342" s="202"/>
      <c r="BP342" s="202"/>
      <c r="BQ342" s="202"/>
      <c r="BR342" s="202"/>
      <c r="BS342" s="202"/>
      <c r="BT342" s="202"/>
      <c r="BU342" s="202"/>
      <c r="BV342" s="202"/>
      <c r="BW342" s="202"/>
      <c r="BX342" s="202"/>
      <c r="BY342" s="202"/>
      <c r="BZ342" s="202"/>
      <c r="CA342" s="202"/>
      <c r="CB342" s="202"/>
      <c r="CC342" s="202"/>
      <c r="CD342" s="202"/>
      <c r="CE342" s="202"/>
      <c r="CF342" s="202"/>
      <c r="CG342" s="202"/>
      <c r="CH342" s="202"/>
      <c r="CI342" s="202"/>
      <c r="CJ342" s="202"/>
      <c r="CK342" s="202"/>
      <c r="CL342" s="202"/>
      <c r="CM342" s="202"/>
      <c r="CN342" s="202"/>
      <c r="CO342" s="202"/>
      <c r="CP342" s="202"/>
      <c r="CQ342" s="202"/>
      <c r="CR342" s="202"/>
      <c r="CS342" s="202"/>
      <c r="CT342" s="202"/>
      <c r="CU342" s="202"/>
      <c r="CV342" s="202"/>
      <c r="CW342" s="202"/>
      <c r="CX342" s="202"/>
      <c r="CY342" s="202"/>
      <c r="CZ342" s="202"/>
      <c r="DA342" s="202"/>
      <c r="DB342" s="202"/>
      <c r="DC342" s="202"/>
      <c r="DD342" s="202"/>
      <c r="DE342" s="202"/>
      <c r="DF342" s="202"/>
      <c r="DG342" s="202"/>
      <c r="DH342" s="202"/>
    </row>
    <row r="343" spans="2:112" ht="20.100000000000001" customHeight="1" x14ac:dyDescent="0.25">
      <c r="B343" s="212"/>
      <c r="C343" s="213"/>
      <c r="D343" s="202"/>
      <c r="E343" s="202"/>
      <c r="F343" s="202"/>
      <c r="G343" s="202"/>
      <c r="H343" s="202"/>
      <c r="I343" s="202"/>
      <c r="J343" s="202"/>
      <c r="K343" s="202"/>
      <c r="L343" s="202"/>
      <c r="M343" s="202"/>
      <c r="N343" s="202"/>
      <c r="O343" s="202"/>
      <c r="P343" s="205"/>
      <c r="Q343" s="203"/>
      <c r="R343" s="203"/>
      <c r="S343" s="203"/>
      <c r="T343" s="203"/>
      <c r="U343" s="203"/>
      <c r="V343" s="203"/>
      <c r="W343" s="203"/>
      <c r="X343" s="203"/>
      <c r="Y343" s="203"/>
      <c r="Z343" s="203"/>
      <c r="AA343" s="203"/>
      <c r="AB343" s="203"/>
      <c r="AC343" s="204"/>
      <c r="AD343" s="204"/>
      <c r="AE343" s="202"/>
      <c r="AF343" s="202"/>
      <c r="AG343" s="202"/>
      <c r="AH343" s="202"/>
      <c r="AI343" s="202"/>
      <c r="AJ343" s="202"/>
      <c r="AK343" s="202"/>
      <c r="AL343" s="202"/>
      <c r="AM343" s="202"/>
      <c r="AN343" s="202"/>
      <c r="AO343" s="202"/>
      <c r="AP343" s="202"/>
      <c r="AQ343" s="202"/>
      <c r="AR343" s="202"/>
      <c r="AS343" s="202"/>
      <c r="AT343" s="202"/>
      <c r="AU343" s="202"/>
      <c r="AV343" s="202"/>
      <c r="AW343" s="202"/>
      <c r="AX343" s="202"/>
      <c r="AY343" s="202"/>
      <c r="AZ343" s="202"/>
      <c r="BA343" s="202"/>
      <c r="BB343" s="202"/>
      <c r="BC343" s="202"/>
      <c r="BD343" s="202"/>
      <c r="BE343" s="202"/>
      <c r="BF343" s="202"/>
      <c r="BG343" s="202"/>
      <c r="BH343" s="202"/>
      <c r="BI343" s="202"/>
      <c r="BJ343" s="202"/>
      <c r="BK343" s="202"/>
      <c r="BL343" s="202"/>
      <c r="BM343" s="202"/>
      <c r="BN343" s="202"/>
      <c r="BO343" s="202"/>
      <c r="BP343" s="202"/>
      <c r="BQ343" s="202"/>
      <c r="BR343" s="202"/>
      <c r="BS343" s="202"/>
      <c r="BT343" s="202"/>
      <c r="BU343" s="202"/>
      <c r="BV343" s="202"/>
      <c r="BW343" s="202"/>
      <c r="BX343" s="202"/>
      <c r="BY343" s="202"/>
      <c r="BZ343" s="202"/>
      <c r="CA343" s="202"/>
      <c r="CB343" s="202"/>
      <c r="CC343" s="202"/>
      <c r="CD343" s="202"/>
      <c r="CE343" s="202"/>
      <c r="CF343" s="202"/>
      <c r="CG343" s="202"/>
      <c r="CH343" s="202"/>
      <c r="CI343" s="202"/>
      <c r="CJ343" s="202"/>
      <c r="CK343" s="202"/>
      <c r="CL343" s="202"/>
      <c r="CM343" s="202"/>
      <c r="CN343" s="202"/>
      <c r="CO343" s="202"/>
      <c r="CP343" s="202"/>
      <c r="CQ343" s="202"/>
      <c r="CR343" s="202"/>
      <c r="CS343" s="202"/>
      <c r="CT343" s="202"/>
      <c r="CU343" s="202"/>
      <c r="CV343" s="202"/>
      <c r="CW343" s="202"/>
      <c r="CX343" s="202"/>
      <c r="CY343" s="202"/>
      <c r="CZ343" s="202"/>
      <c r="DA343" s="202"/>
      <c r="DB343" s="202"/>
      <c r="DC343" s="202"/>
      <c r="DD343" s="202"/>
      <c r="DE343" s="202"/>
      <c r="DF343" s="202"/>
      <c r="DG343" s="202"/>
      <c r="DH343" s="202"/>
    </row>
    <row r="344" spans="2:112" ht="20.100000000000001" customHeight="1" x14ac:dyDescent="0.25">
      <c r="B344" s="212"/>
      <c r="C344" s="213"/>
      <c r="D344" s="202"/>
      <c r="E344" s="202"/>
      <c r="F344" s="202"/>
      <c r="G344" s="202"/>
      <c r="H344" s="202"/>
      <c r="I344" s="202"/>
      <c r="J344" s="202"/>
      <c r="K344" s="202"/>
      <c r="L344" s="202"/>
      <c r="M344" s="202"/>
      <c r="N344" s="202"/>
      <c r="O344" s="202"/>
      <c r="P344" s="205"/>
      <c r="Q344" s="203"/>
      <c r="R344" s="203"/>
      <c r="S344" s="203"/>
      <c r="T344" s="203"/>
      <c r="U344" s="203"/>
      <c r="V344" s="203"/>
      <c r="W344" s="203"/>
      <c r="X344" s="203"/>
      <c r="Y344" s="203"/>
      <c r="Z344" s="203"/>
      <c r="AA344" s="203"/>
      <c r="AB344" s="203"/>
      <c r="AC344" s="204"/>
      <c r="AD344" s="204"/>
      <c r="AE344" s="202"/>
      <c r="AF344" s="202"/>
      <c r="AG344" s="202"/>
      <c r="AH344" s="202"/>
      <c r="AI344" s="202"/>
      <c r="AJ344" s="202"/>
      <c r="AK344" s="202"/>
      <c r="AL344" s="202"/>
      <c r="AM344" s="202"/>
      <c r="AN344" s="202"/>
      <c r="AO344" s="202"/>
      <c r="AP344" s="202"/>
      <c r="AQ344" s="202"/>
      <c r="AR344" s="202"/>
      <c r="AS344" s="202"/>
      <c r="AT344" s="202"/>
      <c r="AU344" s="202"/>
      <c r="AV344" s="202"/>
      <c r="AW344" s="202"/>
      <c r="AX344" s="202"/>
      <c r="AY344" s="202"/>
      <c r="AZ344" s="202"/>
      <c r="BA344" s="202"/>
      <c r="BB344" s="202"/>
      <c r="BC344" s="202"/>
      <c r="BD344" s="202"/>
      <c r="BE344" s="202"/>
      <c r="BF344" s="202"/>
      <c r="BG344" s="202"/>
      <c r="BH344" s="202"/>
      <c r="BI344" s="202"/>
      <c r="BJ344" s="202"/>
      <c r="BK344" s="202"/>
      <c r="BL344" s="202"/>
      <c r="BM344" s="202"/>
      <c r="BN344" s="202"/>
      <c r="BO344" s="202"/>
      <c r="BP344" s="202"/>
      <c r="BQ344" s="202"/>
      <c r="BR344" s="202"/>
      <c r="BS344" s="202"/>
      <c r="BT344" s="202"/>
      <c r="BU344" s="202"/>
      <c r="BV344" s="202"/>
      <c r="BW344" s="202"/>
      <c r="BX344" s="202"/>
      <c r="BY344" s="202"/>
      <c r="BZ344" s="202"/>
      <c r="CA344" s="202"/>
      <c r="CB344" s="202"/>
      <c r="CC344" s="202"/>
      <c r="CD344" s="202"/>
      <c r="CE344" s="202"/>
      <c r="CF344" s="202"/>
      <c r="CG344" s="202"/>
      <c r="CH344" s="202"/>
      <c r="CI344" s="202"/>
      <c r="CJ344" s="202"/>
      <c r="CK344" s="202"/>
      <c r="CL344" s="202"/>
      <c r="CM344" s="202"/>
      <c r="CN344" s="202"/>
      <c r="CO344" s="202"/>
      <c r="CP344" s="202"/>
      <c r="CQ344" s="202"/>
      <c r="CR344" s="202"/>
      <c r="CS344" s="202"/>
      <c r="CT344" s="202"/>
      <c r="CU344" s="202"/>
      <c r="CV344" s="202"/>
      <c r="CW344" s="202"/>
      <c r="CX344" s="202"/>
      <c r="CY344" s="202"/>
      <c r="CZ344" s="202"/>
      <c r="DA344" s="202"/>
      <c r="DB344" s="202"/>
      <c r="DC344" s="202"/>
      <c r="DD344" s="202"/>
      <c r="DE344" s="202"/>
      <c r="DF344" s="202"/>
      <c r="DG344" s="202"/>
      <c r="DH344" s="202"/>
    </row>
    <row r="345" spans="2:112" ht="20.100000000000001" customHeight="1" x14ac:dyDescent="0.25">
      <c r="B345" s="212"/>
      <c r="C345" s="213"/>
      <c r="D345" s="202"/>
      <c r="E345" s="202"/>
      <c r="F345" s="202"/>
      <c r="G345" s="202"/>
      <c r="H345" s="202"/>
      <c r="I345" s="202"/>
      <c r="J345" s="202"/>
      <c r="K345" s="202"/>
      <c r="L345" s="202"/>
      <c r="M345" s="202"/>
      <c r="N345" s="202"/>
      <c r="O345" s="202"/>
      <c r="P345" s="205"/>
      <c r="Q345" s="203"/>
      <c r="R345" s="203"/>
      <c r="S345" s="203"/>
      <c r="T345" s="203"/>
      <c r="U345" s="203"/>
      <c r="V345" s="203"/>
      <c r="W345" s="203"/>
      <c r="X345" s="203"/>
      <c r="Y345" s="203"/>
      <c r="Z345" s="203"/>
      <c r="AA345" s="203"/>
      <c r="AB345" s="203"/>
      <c r="AC345" s="204"/>
      <c r="AD345" s="204"/>
      <c r="AE345" s="202"/>
      <c r="AF345" s="202"/>
      <c r="AG345" s="202"/>
      <c r="AH345" s="202"/>
      <c r="AI345" s="202"/>
      <c r="AJ345" s="202"/>
      <c r="AK345" s="202"/>
      <c r="AL345" s="202"/>
      <c r="AM345" s="202"/>
      <c r="AN345" s="202"/>
      <c r="AO345" s="202"/>
      <c r="AP345" s="202"/>
      <c r="AQ345" s="202"/>
      <c r="AR345" s="202"/>
      <c r="AS345" s="202"/>
      <c r="AT345" s="202"/>
      <c r="AU345" s="202"/>
      <c r="AV345" s="202"/>
      <c r="AW345" s="202"/>
      <c r="AX345" s="202"/>
      <c r="AY345" s="202"/>
      <c r="AZ345" s="202"/>
      <c r="BA345" s="202"/>
      <c r="BB345" s="202"/>
      <c r="BC345" s="202"/>
      <c r="BD345" s="202"/>
      <c r="BE345" s="202"/>
      <c r="BF345" s="202"/>
      <c r="BG345" s="202"/>
      <c r="BH345" s="202"/>
      <c r="BI345" s="202"/>
      <c r="BJ345" s="202"/>
      <c r="BK345" s="202"/>
      <c r="BL345" s="202"/>
      <c r="BM345" s="202"/>
      <c r="BN345" s="202"/>
      <c r="BO345" s="202"/>
      <c r="BP345" s="202"/>
      <c r="BQ345" s="202"/>
      <c r="BR345" s="202"/>
      <c r="BS345" s="202"/>
      <c r="BT345" s="202"/>
      <c r="BU345" s="202"/>
      <c r="BV345" s="202"/>
      <c r="BW345" s="202"/>
      <c r="BX345" s="202"/>
      <c r="BY345" s="202"/>
      <c r="BZ345" s="202"/>
      <c r="CA345" s="202"/>
      <c r="CB345" s="202"/>
      <c r="CC345" s="202"/>
      <c r="CD345" s="202"/>
      <c r="CE345" s="202"/>
      <c r="CF345" s="202"/>
      <c r="CG345" s="202"/>
      <c r="CH345" s="202"/>
      <c r="CI345" s="202"/>
      <c r="CJ345" s="202"/>
      <c r="CK345" s="202"/>
      <c r="CL345" s="202"/>
      <c r="CM345" s="202"/>
      <c r="CN345" s="202"/>
      <c r="CO345" s="202"/>
      <c r="CP345" s="202"/>
      <c r="CQ345" s="202"/>
      <c r="CR345" s="202"/>
      <c r="CS345" s="202"/>
      <c r="CT345" s="202"/>
      <c r="CU345" s="202"/>
      <c r="CV345" s="202"/>
      <c r="CW345" s="202"/>
      <c r="CX345" s="202"/>
      <c r="CY345" s="202"/>
      <c r="CZ345" s="202"/>
      <c r="DA345" s="202"/>
      <c r="DB345" s="202"/>
      <c r="DC345" s="202"/>
      <c r="DD345" s="202"/>
      <c r="DE345" s="202"/>
      <c r="DF345" s="202"/>
      <c r="DG345" s="202"/>
      <c r="DH345" s="202"/>
    </row>
    <row r="346" spans="2:112" ht="20.100000000000001" customHeight="1" x14ac:dyDescent="0.25">
      <c r="B346" s="212"/>
      <c r="C346" s="213"/>
      <c r="D346" s="202"/>
      <c r="E346" s="202"/>
      <c r="F346" s="202"/>
      <c r="G346" s="202"/>
      <c r="H346" s="202"/>
      <c r="I346" s="202"/>
      <c r="J346" s="202"/>
      <c r="K346" s="202"/>
      <c r="L346" s="202"/>
      <c r="M346" s="202"/>
      <c r="N346" s="202"/>
      <c r="O346" s="202"/>
      <c r="P346" s="205"/>
      <c r="Q346" s="203"/>
      <c r="R346" s="203"/>
      <c r="S346" s="203"/>
      <c r="T346" s="203"/>
      <c r="U346" s="203"/>
      <c r="V346" s="203"/>
      <c r="W346" s="203"/>
      <c r="X346" s="203"/>
      <c r="Y346" s="203"/>
      <c r="Z346" s="203"/>
      <c r="AA346" s="203"/>
      <c r="AB346" s="203"/>
      <c r="AC346" s="204"/>
      <c r="AD346" s="204"/>
      <c r="AE346" s="202"/>
      <c r="AF346" s="202"/>
      <c r="AG346" s="202"/>
      <c r="AH346" s="202"/>
      <c r="AI346" s="202"/>
      <c r="AJ346" s="202"/>
      <c r="AK346" s="202"/>
      <c r="AL346" s="202"/>
      <c r="AM346" s="202"/>
      <c r="AN346" s="202"/>
      <c r="AO346" s="202"/>
      <c r="AP346" s="202"/>
      <c r="AQ346" s="202"/>
      <c r="AR346" s="202"/>
      <c r="AS346" s="202"/>
      <c r="AT346" s="202"/>
      <c r="AU346" s="202"/>
      <c r="AV346" s="202"/>
      <c r="AW346" s="202"/>
      <c r="AX346" s="202"/>
      <c r="AY346" s="202"/>
      <c r="AZ346" s="202"/>
      <c r="BA346" s="202"/>
      <c r="BB346" s="202"/>
      <c r="BC346" s="202"/>
      <c r="BD346" s="202"/>
      <c r="BE346" s="202"/>
      <c r="BF346" s="202"/>
      <c r="BG346" s="202"/>
      <c r="BH346" s="202"/>
      <c r="BI346" s="202"/>
      <c r="BJ346" s="202"/>
      <c r="BK346" s="202"/>
      <c r="BL346" s="202"/>
      <c r="BM346" s="202"/>
      <c r="BN346" s="202"/>
      <c r="BO346" s="202"/>
      <c r="BP346" s="202"/>
      <c r="BQ346" s="202"/>
      <c r="BR346" s="202"/>
      <c r="BS346" s="202"/>
      <c r="BT346" s="202"/>
      <c r="BU346" s="202"/>
      <c r="BV346" s="202"/>
      <c r="BW346" s="202"/>
      <c r="BX346" s="202"/>
      <c r="BY346" s="202"/>
      <c r="BZ346" s="202"/>
      <c r="CA346" s="202"/>
      <c r="CB346" s="202"/>
      <c r="CC346" s="202"/>
      <c r="CD346" s="202"/>
      <c r="CE346" s="202"/>
      <c r="CF346" s="202"/>
      <c r="CG346" s="202"/>
      <c r="CH346" s="202"/>
      <c r="CI346" s="202"/>
      <c r="CJ346" s="202"/>
      <c r="CK346" s="202"/>
      <c r="CL346" s="202"/>
      <c r="CM346" s="202"/>
      <c r="CN346" s="202"/>
      <c r="CO346" s="202"/>
      <c r="CP346" s="202"/>
      <c r="CQ346" s="202"/>
      <c r="CR346" s="202"/>
      <c r="CS346" s="202"/>
      <c r="CT346" s="202"/>
      <c r="CU346" s="202"/>
      <c r="CV346" s="202"/>
      <c r="CW346" s="202"/>
      <c r="CX346" s="202"/>
      <c r="CY346" s="202"/>
      <c r="CZ346" s="202"/>
      <c r="DA346" s="202"/>
      <c r="DB346" s="202"/>
      <c r="DC346" s="202"/>
      <c r="DD346" s="202"/>
      <c r="DE346" s="202"/>
      <c r="DF346" s="202"/>
      <c r="DG346" s="202"/>
      <c r="DH346" s="202"/>
    </row>
    <row r="347" spans="2:112" ht="20.100000000000001" customHeight="1" x14ac:dyDescent="0.25">
      <c r="B347" s="212"/>
      <c r="C347" s="213"/>
      <c r="D347" s="202"/>
      <c r="E347" s="202"/>
      <c r="F347" s="202"/>
      <c r="G347" s="202"/>
      <c r="H347" s="202"/>
      <c r="I347" s="202"/>
      <c r="J347" s="202"/>
      <c r="K347" s="202"/>
      <c r="L347" s="202"/>
      <c r="M347" s="202"/>
      <c r="N347" s="202"/>
      <c r="O347" s="202"/>
      <c r="P347" s="205"/>
      <c r="Q347" s="203"/>
      <c r="R347" s="203"/>
      <c r="S347" s="203"/>
      <c r="T347" s="203"/>
      <c r="U347" s="203"/>
      <c r="V347" s="203"/>
      <c r="W347" s="203"/>
      <c r="X347" s="203"/>
      <c r="Y347" s="203"/>
      <c r="Z347" s="203"/>
      <c r="AA347" s="203"/>
      <c r="AB347" s="203"/>
      <c r="AC347" s="204"/>
      <c r="AD347" s="204"/>
      <c r="AE347" s="202"/>
      <c r="AF347" s="202"/>
      <c r="AG347" s="202"/>
      <c r="AH347" s="202"/>
      <c r="AI347" s="202"/>
      <c r="AJ347" s="202"/>
      <c r="AK347" s="202"/>
      <c r="AL347" s="202"/>
      <c r="AM347" s="202"/>
      <c r="AN347" s="202"/>
      <c r="AO347" s="202"/>
      <c r="AP347" s="202"/>
      <c r="AQ347" s="202"/>
      <c r="AR347" s="202"/>
      <c r="AS347" s="202"/>
      <c r="AT347" s="202"/>
      <c r="AU347" s="202"/>
      <c r="AV347" s="202"/>
      <c r="AW347" s="202"/>
      <c r="AX347" s="202"/>
      <c r="AY347" s="202"/>
      <c r="AZ347" s="202"/>
      <c r="BA347" s="202"/>
      <c r="BB347" s="202"/>
      <c r="BC347" s="202"/>
      <c r="BD347" s="202"/>
      <c r="BE347" s="202"/>
      <c r="BF347" s="202"/>
      <c r="BG347" s="202"/>
      <c r="BH347" s="202"/>
      <c r="BI347" s="202"/>
      <c r="BJ347" s="202"/>
      <c r="BK347" s="202"/>
      <c r="BL347" s="202"/>
      <c r="BM347" s="202"/>
      <c r="BN347" s="202"/>
      <c r="BO347" s="202"/>
      <c r="BP347" s="202"/>
      <c r="BQ347" s="202"/>
      <c r="BR347" s="202"/>
      <c r="BS347" s="202"/>
      <c r="BT347" s="202"/>
      <c r="BU347" s="202"/>
      <c r="BV347" s="202"/>
      <c r="BW347" s="202"/>
      <c r="BX347" s="202"/>
      <c r="BY347" s="202"/>
      <c r="BZ347" s="202"/>
      <c r="CA347" s="202"/>
      <c r="CB347" s="202"/>
      <c r="CC347" s="202"/>
      <c r="CD347" s="202"/>
      <c r="CE347" s="202"/>
      <c r="CF347" s="202"/>
      <c r="CG347" s="202"/>
      <c r="CH347" s="202"/>
      <c r="CI347" s="202"/>
      <c r="CJ347" s="202"/>
      <c r="CK347" s="202"/>
      <c r="CL347" s="202"/>
      <c r="CM347" s="202"/>
      <c r="CN347" s="202"/>
      <c r="CO347" s="202"/>
      <c r="CP347" s="202"/>
      <c r="CQ347" s="202"/>
      <c r="CR347" s="202"/>
      <c r="CS347" s="202"/>
      <c r="CT347" s="202"/>
      <c r="CU347" s="202"/>
      <c r="CV347" s="202"/>
      <c r="CW347" s="202"/>
      <c r="CX347" s="202"/>
      <c r="CY347" s="202"/>
      <c r="CZ347" s="202"/>
      <c r="DA347" s="202"/>
      <c r="DB347" s="202"/>
      <c r="DC347" s="202"/>
      <c r="DD347" s="202"/>
      <c r="DE347" s="202"/>
      <c r="DF347" s="202"/>
      <c r="DG347" s="202"/>
      <c r="DH347" s="202"/>
    </row>
    <row r="348" spans="2:112" ht="20.100000000000001" customHeight="1" x14ac:dyDescent="0.25">
      <c r="B348" s="212"/>
      <c r="C348" s="213"/>
      <c r="D348" s="202"/>
      <c r="E348" s="202"/>
      <c r="F348" s="202"/>
      <c r="G348" s="202"/>
      <c r="H348" s="202"/>
      <c r="I348" s="202"/>
      <c r="J348" s="202"/>
      <c r="K348" s="202"/>
      <c r="L348" s="202"/>
      <c r="M348" s="202"/>
      <c r="N348" s="202"/>
      <c r="O348" s="202"/>
      <c r="P348" s="205"/>
      <c r="Q348" s="203"/>
      <c r="R348" s="203"/>
      <c r="S348" s="203"/>
      <c r="T348" s="203"/>
      <c r="U348" s="203"/>
      <c r="V348" s="203"/>
      <c r="W348" s="203"/>
      <c r="X348" s="203"/>
      <c r="Y348" s="203"/>
      <c r="Z348" s="203"/>
      <c r="AA348" s="203"/>
      <c r="AB348" s="203"/>
      <c r="AC348" s="204"/>
      <c r="AD348" s="204"/>
      <c r="AE348" s="202"/>
      <c r="AF348" s="202"/>
      <c r="AG348" s="202"/>
      <c r="AH348" s="202"/>
      <c r="AI348" s="202"/>
      <c r="AJ348" s="202"/>
      <c r="AK348" s="202"/>
      <c r="AL348" s="202"/>
      <c r="AM348" s="202"/>
      <c r="AN348" s="202"/>
      <c r="AO348" s="202"/>
      <c r="AP348" s="202"/>
      <c r="AQ348" s="202"/>
      <c r="AR348" s="202"/>
      <c r="AS348" s="202"/>
      <c r="AT348" s="202"/>
      <c r="AU348" s="202"/>
      <c r="AV348" s="202"/>
      <c r="AW348" s="202"/>
      <c r="AX348" s="202"/>
      <c r="AY348" s="202"/>
      <c r="AZ348" s="202"/>
      <c r="BA348" s="202"/>
      <c r="BB348" s="202"/>
      <c r="BC348" s="202"/>
      <c r="BD348" s="202"/>
      <c r="BE348" s="202"/>
      <c r="BF348" s="202"/>
      <c r="BG348" s="202"/>
      <c r="BH348" s="202"/>
      <c r="BI348" s="202"/>
      <c r="BJ348" s="202"/>
      <c r="BK348" s="202"/>
      <c r="BL348" s="202"/>
      <c r="BM348" s="202"/>
      <c r="BN348" s="202"/>
      <c r="BO348" s="202"/>
      <c r="BP348" s="202"/>
      <c r="BQ348" s="202"/>
      <c r="BR348" s="202"/>
      <c r="BS348" s="202"/>
      <c r="BT348" s="202"/>
      <c r="BU348" s="202"/>
      <c r="BV348" s="202"/>
      <c r="BW348" s="202"/>
      <c r="BX348" s="202"/>
      <c r="BY348" s="202"/>
      <c r="BZ348" s="202"/>
      <c r="CA348" s="202"/>
      <c r="CB348" s="202"/>
      <c r="CC348" s="202"/>
      <c r="CD348" s="202"/>
      <c r="CE348" s="202"/>
      <c r="CF348" s="202"/>
      <c r="CG348" s="202"/>
      <c r="CH348" s="202"/>
      <c r="CI348" s="202"/>
      <c r="CJ348" s="202"/>
      <c r="CK348" s="202"/>
      <c r="CL348" s="202"/>
      <c r="CM348" s="202"/>
      <c r="CN348" s="202"/>
      <c r="CO348" s="202"/>
      <c r="CP348" s="202"/>
      <c r="CQ348" s="202"/>
      <c r="CR348" s="202"/>
      <c r="CS348" s="202"/>
      <c r="CT348" s="202"/>
      <c r="CU348" s="202"/>
      <c r="CV348" s="202"/>
      <c r="CW348" s="202"/>
      <c r="CX348" s="202"/>
      <c r="CY348" s="202"/>
      <c r="CZ348" s="202"/>
      <c r="DA348" s="202"/>
      <c r="DB348" s="202"/>
      <c r="DC348" s="202"/>
      <c r="DD348" s="202"/>
      <c r="DE348" s="202"/>
      <c r="DF348" s="202"/>
      <c r="DG348" s="202"/>
      <c r="DH348" s="202"/>
    </row>
    <row r="349" spans="2:112" ht="20.100000000000001" customHeight="1" x14ac:dyDescent="0.25">
      <c r="B349" s="212"/>
      <c r="C349" s="213"/>
      <c r="D349" s="202"/>
      <c r="E349" s="202"/>
      <c r="F349" s="202"/>
      <c r="G349" s="202"/>
      <c r="H349" s="202"/>
      <c r="I349" s="202"/>
      <c r="J349" s="202"/>
      <c r="K349" s="202"/>
      <c r="L349" s="202"/>
      <c r="M349" s="202"/>
      <c r="N349" s="202"/>
      <c r="O349" s="202"/>
      <c r="P349" s="205"/>
      <c r="Q349" s="203"/>
      <c r="R349" s="203"/>
      <c r="S349" s="203"/>
      <c r="T349" s="203"/>
      <c r="U349" s="203"/>
      <c r="V349" s="203"/>
      <c r="W349" s="203"/>
      <c r="X349" s="203"/>
      <c r="Y349" s="203"/>
      <c r="Z349" s="203"/>
      <c r="AA349" s="203"/>
      <c r="AB349" s="203"/>
      <c r="AC349" s="204"/>
      <c r="AD349" s="204"/>
      <c r="AE349" s="202"/>
      <c r="AF349" s="202"/>
      <c r="AG349" s="202"/>
      <c r="AH349" s="202"/>
      <c r="AI349" s="202"/>
      <c r="AJ349" s="202"/>
      <c r="AK349" s="202"/>
      <c r="AL349" s="202"/>
      <c r="AM349" s="202"/>
      <c r="AN349" s="202"/>
      <c r="AO349" s="202"/>
      <c r="AP349" s="202"/>
      <c r="AQ349" s="202"/>
      <c r="AR349" s="202"/>
      <c r="AS349" s="202"/>
      <c r="AT349" s="202"/>
      <c r="AU349" s="202"/>
      <c r="AV349" s="202"/>
      <c r="AW349" s="202"/>
      <c r="AX349" s="202"/>
      <c r="AY349" s="202"/>
      <c r="AZ349" s="202"/>
      <c r="BA349" s="202"/>
      <c r="BB349" s="202"/>
      <c r="BC349" s="202"/>
      <c r="BD349" s="202"/>
      <c r="BE349" s="202"/>
      <c r="BF349" s="202"/>
      <c r="BG349" s="202"/>
      <c r="BH349" s="202"/>
      <c r="BI349" s="202"/>
      <c r="BJ349" s="202"/>
      <c r="BK349" s="202"/>
      <c r="BL349" s="202"/>
      <c r="BM349" s="202"/>
      <c r="BN349" s="202"/>
      <c r="BO349" s="202"/>
      <c r="BP349" s="202"/>
      <c r="BQ349" s="202"/>
      <c r="BR349" s="202"/>
      <c r="BS349" s="202"/>
      <c r="BT349" s="202"/>
      <c r="BU349" s="202"/>
      <c r="BV349" s="202"/>
      <c r="BW349" s="202"/>
      <c r="BX349" s="202"/>
      <c r="BY349" s="202"/>
      <c r="BZ349" s="202"/>
      <c r="CA349" s="202"/>
      <c r="CB349" s="202"/>
      <c r="CC349" s="202"/>
      <c r="CD349" s="202"/>
      <c r="CE349" s="202"/>
      <c r="CF349" s="202"/>
      <c r="CG349" s="202"/>
      <c r="CH349" s="202"/>
      <c r="CI349" s="202"/>
      <c r="CJ349" s="202"/>
      <c r="CK349" s="202"/>
      <c r="CL349" s="202"/>
      <c r="CM349" s="202"/>
      <c r="CN349" s="202"/>
      <c r="CO349" s="202"/>
      <c r="CP349" s="202"/>
      <c r="CQ349" s="202"/>
      <c r="CR349" s="202"/>
      <c r="CS349" s="202"/>
      <c r="CT349" s="202"/>
      <c r="CU349" s="202"/>
      <c r="CV349" s="202"/>
      <c r="CW349" s="202"/>
      <c r="CX349" s="202"/>
      <c r="CY349" s="202"/>
      <c r="CZ349" s="202"/>
      <c r="DA349" s="202"/>
      <c r="DB349" s="202"/>
      <c r="DC349" s="202"/>
      <c r="DD349" s="202"/>
      <c r="DE349" s="202"/>
      <c r="DF349" s="202"/>
      <c r="DG349" s="202"/>
      <c r="DH349" s="202"/>
    </row>
    <row r="350" spans="2:112" ht="20.100000000000001" customHeight="1" x14ac:dyDescent="0.25">
      <c r="B350" s="212"/>
      <c r="C350" s="213"/>
      <c r="D350" s="202"/>
      <c r="E350" s="202"/>
      <c r="F350" s="202"/>
      <c r="G350" s="202"/>
      <c r="H350" s="202"/>
      <c r="I350" s="202"/>
      <c r="J350" s="202"/>
      <c r="K350" s="202"/>
      <c r="L350" s="202"/>
      <c r="M350" s="202"/>
      <c r="N350" s="202"/>
      <c r="O350" s="202"/>
      <c r="P350" s="205"/>
      <c r="Q350" s="203"/>
      <c r="R350" s="203"/>
      <c r="S350" s="203"/>
      <c r="T350" s="203"/>
      <c r="U350" s="203"/>
      <c r="V350" s="203"/>
      <c r="W350" s="203"/>
      <c r="X350" s="203"/>
      <c r="Y350" s="203"/>
      <c r="Z350" s="203"/>
      <c r="AA350" s="203"/>
      <c r="AB350" s="203"/>
      <c r="AC350" s="204"/>
      <c r="AD350" s="204"/>
      <c r="AE350" s="202"/>
      <c r="AF350" s="202"/>
      <c r="AG350" s="202"/>
      <c r="AH350" s="202"/>
      <c r="AI350" s="202"/>
      <c r="AJ350" s="202"/>
      <c r="AK350" s="202"/>
      <c r="AL350" s="202"/>
      <c r="AM350" s="202"/>
      <c r="AN350" s="202"/>
      <c r="AO350" s="202"/>
      <c r="AP350" s="202"/>
      <c r="AQ350" s="202"/>
      <c r="AR350" s="202"/>
      <c r="AS350" s="202"/>
      <c r="AT350" s="202"/>
      <c r="AU350" s="202"/>
      <c r="AV350" s="202"/>
      <c r="AW350" s="202"/>
      <c r="AX350" s="202"/>
      <c r="AY350" s="202"/>
      <c r="AZ350" s="202"/>
      <c r="BA350" s="202"/>
      <c r="BB350" s="202"/>
      <c r="BC350" s="202"/>
      <c r="BD350" s="202"/>
      <c r="BE350" s="202"/>
      <c r="BF350" s="202"/>
      <c r="BG350" s="202"/>
      <c r="BH350" s="202"/>
      <c r="BI350" s="202"/>
      <c r="BJ350" s="202"/>
      <c r="BK350" s="202"/>
      <c r="BL350" s="202"/>
      <c r="BM350" s="202"/>
      <c r="BN350" s="202"/>
      <c r="BO350" s="202"/>
      <c r="BP350" s="202"/>
      <c r="BQ350" s="202"/>
      <c r="BR350" s="202"/>
      <c r="BS350" s="202"/>
      <c r="BT350" s="202"/>
      <c r="BU350" s="202"/>
      <c r="BV350" s="202"/>
      <c r="BW350" s="202"/>
      <c r="BX350" s="202"/>
      <c r="BY350" s="202"/>
      <c r="BZ350" s="202"/>
      <c r="CA350" s="202"/>
      <c r="CB350" s="202"/>
      <c r="CC350" s="202"/>
      <c r="CD350" s="202"/>
      <c r="CE350" s="202"/>
      <c r="CF350" s="202"/>
      <c r="CG350" s="202"/>
      <c r="CH350" s="202"/>
      <c r="CI350" s="202"/>
      <c r="CJ350" s="202"/>
      <c r="CK350" s="202"/>
      <c r="CL350" s="202"/>
      <c r="CM350" s="202"/>
      <c r="CN350" s="202"/>
      <c r="CO350" s="202"/>
      <c r="CP350" s="202"/>
      <c r="CQ350" s="202"/>
      <c r="CR350" s="202"/>
      <c r="CS350" s="202"/>
      <c r="CT350" s="202"/>
      <c r="CU350" s="202"/>
      <c r="CV350" s="202"/>
      <c r="CW350" s="202"/>
      <c r="CX350" s="202"/>
      <c r="CY350" s="202"/>
      <c r="CZ350" s="202"/>
      <c r="DA350" s="202"/>
      <c r="DB350" s="202"/>
      <c r="DC350" s="202"/>
      <c r="DD350" s="202"/>
      <c r="DE350" s="202"/>
      <c r="DF350" s="202"/>
      <c r="DG350" s="202"/>
      <c r="DH350" s="202"/>
    </row>
    <row r="351" spans="2:112" ht="20.100000000000001" customHeight="1" x14ac:dyDescent="0.25">
      <c r="B351" s="212"/>
      <c r="C351" s="213"/>
      <c r="D351" s="202"/>
      <c r="E351" s="202"/>
      <c r="F351" s="202"/>
      <c r="G351" s="202"/>
      <c r="H351" s="202"/>
      <c r="I351" s="202"/>
      <c r="J351" s="202"/>
      <c r="K351" s="202"/>
      <c r="L351" s="202"/>
      <c r="M351" s="202"/>
      <c r="N351" s="202"/>
      <c r="O351" s="202"/>
      <c r="P351" s="205"/>
      <c r="Q351" s="203"/>
      <c r="R351" s="203"/>
      <c r="S351" s="203"/>
      <c r="T351" s="203"/>
      <c r="U351" s="203"/>
      <c r="V351" s="203"/>
      <c r="W351" s="203"/>
      <c r="X351" s="203"/>
      <c r="Y351" s="203"/>
      <c r="Z351" s="203"/>
      <c r="AA351" s="203"/>
      <c r="AB351" s="203"/>
      <c r="AC351" s="204"/>
      <c r="AD351" s="204"/>
      <c r="AE351" s="202"/>
      <c r="AF351" s="202"/>
      <c r="AG351" s="202"/>
      <c r="AH351" s="202"/>
      <c r="AI351" s="202"/>
      <c r="AJ351" s="202"/>
      <c r="AK351" s="202"/>
      <c r="AL351" s="202"/>
      <c r="AM351" s="202"/>
      <c r="AN351" s="202"/>
      <c r="AO351" s="202"/>
      <c r="AP351" s="202"/>
      <c r="AQ351" s="202"/>
      <c r="AR351" s="202"/>
      <c r="AS351" s="202"/>
      <c r="AT351" s="202"/>
      <c r="AU351" s="202"/>
      <c r="AV351" s="202"/>
      <c r="AW351" s="202"/>
      <c r="AX351" s="202"/>
      <c r="AY351" s="202"/>
      <c r="AZ351" s="202"/>
      <c r="BA351" s="202"/>
      <c r="BB351" s="202"/>
      <c r="BC351" s="202"/>
      <c r="BD351" s="202"/>
      <c r="BE351" s="202"/>
      <c r="BF351" s="202"/>
      <c r="BG351" s="202"/>
      <c r="BH351" s="202"/>
      <c r="BI351" s="202"/>
      <c r="BJ351" s="202"/>
      <c r="BK351" s="202"/>
      <c r="BL351" s="202"/>
      <c r="BM351" s="202"/>
      <c r="BN351" s="202"/>
      <c r="BO351" s="202"/>
      <c r="BP351" s="202"/>
      <c r="BQ351" s="202"/>
      <c r="BR351" s="202"/>
      <c r="BS351" s="202"/>
      <c r="BT351" s="202"/>
      <c r="BU351" s="202"/>
      <c r="BV351" s="202"/>
      <c r="BW351" s="202"/>
      <c r="BX351" s="202"/>
      <c r="BY351" s="202"/>
      <c r="BZ351" s="202"/>
      <c r="CA351" s="202"/>
      <c r="CB351" s="202"/>
      <c r="CC351" s="202"/>
      <c r="CD351" s="202"/>
      <c r="CE351" s="202"/>
      <c r="CF351" s="202"/>
      <c r="CG351" s="202"/>
      <c r="CH351" s="202"/>
      <c r="CI351" s="202"/>
      <c r="CJ351" s="202"/>
      <c r="CK351" s="202"/>
      <c r="CL351" s="202"/>
      <c r="CM351" s="202"/>
      <c r="CN351" s="202"/>
      <c r="CO351" s="202"/>
      <c r="CP351" s="202"/>
      <c r="CQ351" s="202"/>
      <c r="CR351" s="202"/>
      <c r="CS351" s="202"/>
      <c r="CT351" s="202"/>
      <c r="CU351" s="202"/>
      <c r="CV351" s="202"/>
      <c r="CW351" s="202"/>
      <c r="CX351" s="202"/>
      <c r="CY351" s="202"/>
      <c r="CZ351" s="202"/>
      <c r="DA351" s="202"/>
      <c r="DB351" s="202"/>
      <c r="DC351" s="202"/>
      <c r="DD351" s="202"/>
      <c r="DE351" s="202"/>
      <c r="DF351" s="202"/>
      <c r="DG351" s="202"/>
      <c r="DH351" s="202"/>
    </row>
    <row r="352" spans="2:112" ht="20.100000000000001" customHeight="1" x14ac:dyDescent="0.25">
      <c r="B352" s="212"/>
      <c r="C352" s="213"/>
      <c r="D352" s="202"/>
      <c r="E352" s="202"/>
      <c r="F352" s="202"/>
      <c r="G352" s="202"/>
      <c r="H352" s="202"/>
      <c r="I352" s="202"/>
      <c r="J352" s="202"/>
      <c r="K352" s="202"/>
      <c r="L352" s="202"/>
      <c r="M352" s="202"/>
      <c r="N352" s="202"/>
      <c r="O352" s="202"/>
      <c r="P352" s="205"/>
      <c r="Q352" s="203"/>
      <c r="R352" s="203"/>
      <c r="S352" s="203"/>
      <c r="T352" s="203"/>
      <c r="U352" s="203"/>
      <c r="V352" s="203"/>
      <c r="W352" s="203"/>
      <c r="X352" s="203"/>
      <c r="Y352" s="203"/>
      <c r="Z352" s="203"/>
      <c r="AA352" s="203"/>
      <c r="AB352" s="203"/>
      <c r="AC352" s="204"/>
      <c r="AD352" s="204"/>
      <c r="AE352" s="202"/>
      <c r="AF352" s="202"/>
      <c r="AG352" s="202"/>
      <c r="AH352" s="202"/>
      <c r="AI352" s="202"/>
      <c r="AJ352" s="202"/>
      <c r="AK352" s="202"/>
      <c r="AL352" s="202"/>
      <c r="AM352" s="202"/>
      <c r="AN352" s="202"/>
      <c r="AO352" s="202"/>
      <c r="AP352" s="202"/>
      <c r="AQ352" s="202"/>
      <c r="AR352" s="202"/>
      <c r="AS352" s="202"/>
      <c r="AT352" s="202"/>
      <c r="AU352" s="202"/>
      <c r="AV352" s="202"/>
      <c r="AW352" s="202"/>
      <c r="AX352" s="202"/>
      <c r="AY352" s="202"/>
      <c r="AZ352" s="202"/>
      <c r="BA352" s="202"/>
      <c r="BB352" s="202"/>
      <c r="BC352" s="202"/>
      <c r="BD352" s="202"/>
      <c r="BE352" s="202"/>
      <c r="BF352" s="202"/>
      <c r="BG352" s="202"/>
      <c r="BH352" s="202"/>
      <c r="BI352" s="202"/>
      <c r="BJ352" s="202"/>
      <c r="BK352" s="202"/>
      <c r="BL352" s="202"/>
      <c r="BM352" s="202"/>
      <c r="BN352" s="202"/>
      <c r="BO352" s="202"/>
      <c r="BP352" s="202"/>
      <c r="BQ352" s="202"/>
      <c r="BR352" s="202"/>
      <c r="BS352" s="202"/>
      <c r="BT352" s="202"/>
      <c r="BU352" s="202"/>
      <c r="BV352" s="202"/>
      <c r="BW352" s="202"/>
      <c r="BX352" s="202"/>
      <c r="BY352" s="202"/>
      <c r="BZ352" s="202"/>
      <c r="CA352" s="202"/>
      <c r="CB352" s="202"/>
      <c r="CC352" s="202"/>
      <c r="CD352" s="202"/>
      <c r="CE352" s="202"/>
      <c r="CF352" s="202"/>
      <c r="CG352" s="202"/>
      <c r="CH352" s="202"/>
      <c r="CI352" s="202"/>
      <c r="CJ352" s="202"/>
      <c r="CK352" s="202"/>
      <c r="CL352" s="202"/>
      <c r="CM352" s="202"/>
      <c r="CN352" s="202"/>
      <c r="CO352" s="202"/>
      <c r="CP352" s="202"/>
      <c r="CQ352" s="202"/>
      <c r="CR352" s="202"/>
      <c r="CS352" s="202"/>
      <c r="CT352" s="202"/>
      <c r="CU352" s="202"/>
      <c r="CV352" s="202"/>
      <c r="CW352" s="202"/>
      <c r="CX352" s="202"/>
      <c r="CY352" s="202"/>
      <c r="CZ352" s="202"/>
      <c r="DA352" s="202"/>
      <c r="DB352" s="202"/>
      <c r="DC352" s="202"/>
      <c r="DD352" s="202"/>
      <c r="DE352" s="202"/>
      <c r="DF352" s="202"/>
      <c r="DG352" s="202"/>
      <c r="DH352" s="202"/>
    </row>
    <row r="353" spans="2:112" ht="20.100000000000001" customHeight="1" x14ac:dyDescent="0.25">
      <c r="B353" s="212"/>
      <c r="C353" s="213"/>
      <c r="D353" s="202"/>
      <c r="E353" s="202"/>
      <c r="F353" s="202"/>
      <c r="G353" s="202"/>
      <c r="H353" s="202"/>
      <c r="I353" s="202"/>
      <c r="J353" s="202"/>
      <c r="K353" s="202"/>
      <c r="L353" s="202"/>
      <c r="M353" s="202"/>
      <c r="N353" s="202"/>
      <c r="O353" s="202"/>
      <c r="P353" s="205"/>
      <c r="Q353" s="203"/>
      <c r="R353" s="203"/>
      <c r="S353" s="203"/>
      <c r="T353" s="203"/>
      <c r="U353" s="203"/>
      <c r="V353" s="203"/>
      <c r="W353" s="203"/>
      <c r="X353" s="203"/>
      <c r="Y353" s="203"/>
      <c r="Z353" s="203"/>
      <c r="AA353" s="203"/>
      <c r="AB353" s="203"/>
      <c r="AC353" s="204"/>
      <c r="AD353" s="204"/>
      <c r="AE353" s="202"/>
      <c r="AF353" s="202"/>
      <c r="AG353" s="202"/>
      <c r="AH353" s="202"/>
      <c r="AI353" s="202"/>
      <c r="AJ353" s="202"/>
      <c r="AK353" s="202"/>
      <c r="AL353" s="202"/>
      <c r="AM353" s="202"/>
      <c r="AN353" s="202"/>
      <c r="AO353" s="202"/>
      <c r="AP353" s="202"/>
      <c r="AQ353" s="202"/>
      <c r="AR353" s="202"/>
      <c r="AS353" s="202"/>
      <c r="AT353" s="202"/>
      <c r="AU353" s="202"/>
      <c r="AV353" s="202"/>
      <c r="AW353" s="202"/>
      <c r="AX353" s="202"/>
      <c r="AY353" s="202"/>
      <c r="AZ353" s="202"/>
      <c r="BA353" s="202"/>
      <c r="BB353" s="202"/>
      <c r="BC353" s="202"/>
      <c r="BD353" s="202"/>
      <c r="BE353" s="202"/>
      <c r="BF353" s="202"/>
      <c r="BG353" s="202"/>
      <c r="BH353" s="202"/>
      <c r="BI353" s="202"/>
      <c r="BJ353" s="202"/>
      <c r="BK353" s="202"/>
      <c r="BL353" s="202"/>
      <c r="BM353" s="202"/>
      <c r="BN353" s="202"/>
      <c r="BO353" s="202"/>
      <c r="BP353" s="202"/>
      <c r="BQ353" s="202"/>
      <c r="BR353" s="202"/>
      <c r="BS353" s="202"/>
      <c r="BT353" s="202"/>
      <c r="BU353" s="202"/>
      <c r="BV353" s="202"/>
      <c r="BW353" s="202"/>
      <c r="BX353" s="202"/>
      <c r="BY353" s="202"/>
      <c r="BZ353" s="202"/>
      <c r="CA353" s="202"/>
      <c r="CB353" s="202"/>
      <c r="CC353" s="202"/>
      <c r="CD353" s="202"/>
      <c r="CE353" s="202"/>
      <c r="CF353" s="202"/>
      <c r="CG353" s="202"/>
      <c r="CH353" s="202"/>
      <c r="CI353" s="202"/>
      <c r="CJ353" s="202"/>
      <c r="CK353" s="202"/>
      <c r="CL353" s="202"/>
      <c r="CM353" s="202"/>
      <c r="CN353" s="202"/>
      <c r="CO353" s="202"/>
      <c r="CP353" s="202"/>
      <c r="CQ353" s="202"/>
      <c r="CR353" s="202"/>
      <c r="CS353" s="202"/>
      <c r="CT353" s="202"/>
      <c r="CU353" s="202"/>
      <c r="CV353" s="202"/>
      <c r="CW353" s="202"/>
      <c r="CX353" s="202"/>
      <c r="CY353" s="202"/>
      <c r="CZ353" s="202"/>
      <c r="DA353" s="202"/>
      <c r="DB353" s="202"/>
      <c r="DC353" s="202"/>
      <c r="DD353" s="202"/>
      <c r="DE353" s="202"/>
      <c r="DF353" s="202"/>
      <c r="DG353" s="202"/>
      <c r="DH353" s="202"/>
    </row>
    <row r="354" spans="2:112" ht="20.100000000000001" customHeight="1" x14ac:dyDescent="0.25">
      <c r="B354" s="212"/>
      <c r="C354" s="213"/>
      <c r="D354" s="202"/>
      <c r="E354" s="202"/>
      <c r="F354" s="202"/>
      <c r="G354" s="202"/>
      <c r="H354" s="202"/>
      <c r="I354" s="202"/>
      <c r="J354" s="202"/>
      <c r="K354" s="202"/>
      <c r="L354" s="202"/>
      <c r="M354" s="202"/>
      <c r="N354" s="202"/>
      <c r="O354" s="202"/>
      <c r="P354" s="205"/>
      <c r="Q354" s="203"/>
      <c r="R354" s="203"/>
      <c r="S354" s="203"/>
      <c r="T354" s="203"/>
      <c r="U354" s="203"/>
      <c r="V354" s="203"/>
      <c r="W354" s="203"/>
      <c r="X354" s="203"/>
      <c r="Y354" s="203"/>
      <c r="Z354" s="203"/>
      <c r="AA354" s="203"/>
      <c r="AB354" s="203"/>
      <c r="AC354" s="204"/>
      <c r="AD354" s="204"/>
      <c r="AE354" s="202"/>
      <c r="AF354" s="202"/>
      <c r="AG354" s="202"/>
      <c r="AH354" s="202"/>
      <c r="AI354" s="202"/>
      <c r="AJ354" s="202"/>
      <c r="AK354" s="202"/>
      <c r="AL354" s="202"/>
      <c r="AM354" s="202"/>
      <c r="AN354" s="202"/>
      <c r="AO354" s="202"/>
      <c r="AP354" s="202"/>
      <c r="AQ354" s="202"/>
      <c r="AR354" s="202"/>
      <c r="AS354" s="202"/>
      <c r="AT354" s="202"/>
      <c r="AU354" s="202"/>
      <c r="AV354" s="202"/>
      <c r="AW354" s="202"/>
      <c r="AX354" s="202"/>
      <c r="AY354" s="202"/>
      <c r="AZ354" s="202"/>
      <c r="BA354" s="202"/>
      <c r="BB354" s="202"/>
      <c r="BC354" s="202"/>
      <c r="BD354" s="202"/>
      <c r="BE354" s="202"/>
      <c r="BF354" s="202"/>
      <c r="BG354" s="202"/>
      <c r="BH354" s="202"/>
      <c r="BI354" s="202"/>
      <c r="BJ354" s="202"/>
      <c r="BK354" s="202"/>
      <c r="BL354" s="202"/>
      <c r="BM354" s="202"/>
      <c r="BN354" s="202"/>
      <c r="BO354" s="202"/>
      <c r="BP354" s="202"/>
      <c r="BQ354" s="202"/>
      <c r="BR354" s="202"/>
      <c r="BS354" s="202"/>
      <c r="BT354" s="202"/>
      <c r="BU354" s="202"/>
      <c r="BV354" s="202"/>
      <c r="BW354" s="202"/>
      <c r="BX354" s="202"/>
      <c r="BY354" s="202"/>
      <c r="BZ354" s="202"/>
      <c r="CA354" s="202"/>
      <c r="CB354" s="202"/>
      <c r="CC354" s="202"/>
      <c r="CD354" s="202"/>
      <c r="CE354" s="202"/>
      <c r="CF354" s="202"/>
      <c r="CG354" s="202"/>
      <c r="CH354" s="202"/>
      <c r="CI354" s="202"/>
      <c r="CJ354" s="202"/>
      <c r="CK354" s="202"/>
      <c r="CL354" s="202"/>
      <c r="CM354" s="202"/>
      <c r="CN354" s="202"/>
      <c r="CO354" s="202"/>
      <c r="CP354" s="202"/>
      <c r="CQ354" s="202"/>
      <c r="CR354" s="202"/>
      <c r="CS354" s="202"/>
      <c r="CT354" s="202"/>
      <c r="CU354" s="202"/>
      <c r="CV354" s="202"/>
      <c r="CW354" s="202"/>
      <c r="CX354" s="202"/>
      <c r="CY354" s="202"/>
      <c r="CZ354" s="202"/>
      <c r="DA354" s="202"/>
      <c r="DB354" s="202"/>
      <c r="DC354" s="202"/>
      <c r="DD354" s="202"/>
      <c r="DE354" s="202"/>
      <c r="DF354" s="202"/>
      <c r="DG354" s="202"/>
      <c r="DH354" s="202"/>
    </row>
    <row r="355" spans="2:112" ht="20.100000000000001" customHeight="1" x14ac:dyDescent="0.25">
      <c r="B355" s="212"/>
      <c r="C355" s="213"/>
      <c r="D355" s="202"/>
      <c r="E355" s="202"/>
      <c r="F355" s="202"/>
      <c r="G355" s="202"/>
      <c r="H355" s="202"/>
      <c r="I355" s="202"/>
      <c r="J355" s="202"/>
      <c r="K355" s="202"/>
      <c r="L355" s="202"/>
      <c r="M355" s="202"/>
      <c r="N355" s="202"/>
      <c r="O355" s="202"/>
      <c r="P355" s="205"/>
      <c r="Q355" s="203"/>
      <c r="R355" s="203"/>
      <c r="S355" s="203"/>
      <c r="T355" s="203"/>
      <c r="U355" s="203"/>
      <c r="V355" s="203"/>
      <c r="W355" s="203"/>
      <c r="X355" s="203"/>
      <c r="Y355" s="203"/>
      <c r="Z355" s="203"/>
      <c r="AA355" s="203"/>
      <c r="AB355" s="203"/>
      <c r="AC355" s="204"/>
      <c r="AD355" s="204"/>
      <c r="AE355" s="202"/>
      <c r="AF355" s="202"/>
      <c r="AG355" s="202"/>
      <c r="AH355" s="202"/>
      <c r="AI355" s="202"/>
      <c r="AJ355" s="202"/>
      <c r="AK355" s="202"/>
      <c r="AL355" s="202"/>
      <c r="AM355" s="202"/>
      <c r="AN355" s="202"/>
      <c r="AO355" s="202"/>
      <c r="AP355" s="202"/>
      <c r="AQ355" s="202"/>
      <c r="AR355" s="202"/>
      <c r="AS355" s="202"/>
      <c r="AT355" s="202"/>
      <c r="AU355" s="202"/>
      <c r="AV355" s="202"/>
      <c r="AW355" s="202"/>
      <c r="AX355" s="202"/>
      <c r="AY355" s="202"/>
      <c r="AZ355" s="202"/>
      <c r="BA355" s="202"/>
      <c r="BB355" s="202"/>
      <c r="BC355" s="202"/>
      <c r="BD355" s="202"/>
      <c r="BE355" s="202"/>
      <c r="BF355" s="202"/>
      <c r="BG355" s="202"/>
      <c r="BH355" s="202"/>
      <c r="BI355" s="202"/>
      <c r="BJ355" s="202"/>
      <c r="BK355" s="202"/>
      <c r="BL355" s="202"/>
      <c r="BM355" s="202"/>
      <c r="BN355" s="202"/>
      <c r="BO355" s="202"/>
      <c r="BP355" s="202"/>
      <c r="BQ355" s="202"/>
      <c r="BR355" s="202"/>
      <c r="BS355" s="202"/>
      <c r="BT355" s="202"/>
      <c r="BU355" s="202"/>
      <c r="BV355" s="202"/>
      <c r="BW355" s="202"/>
      <c r="BX355" s="202"/>
      <c r="BY355" s="202"/>
      <c r="BZ355" s="202"/>
      <c r="CA355" s="202"/>
      <c r="CB355" s="202"/>
      <c r="CC355" s="202"/>
      <c r="CD355" s="202"/>
      <c r="CE355" s="202"/>
      <c r="CF355" s="202"/>
      <c r="CG355" s="202"/>
      <c r="CH355" s="202"/>
      <c r="CI355" s="202"/>
      <c r="CJ355" s="202"/>
      <c r="CK355" s="202"/>
      <c r="CL355" s="202"/>
      <c r="CM355" s="202"/>
      <c r="CN355" s="202"/>
      <c r="CO355" s="202"/>
      <c r="CP355" s="202"/>
      <c r="CQ355" s="202"/>
      <c r="CR355" s="202"/>
      <c r="CS355" s="202"/>
      <c r="CT355" s="202"/>
      <c r="CU355" s="202"/>
      <c r="CV355" s="202"/>
      <c r="CW355" s="202"/>
      <c r="CX355" s="202"/>
      <c r="CY355" s="202"/>
      <c r="CZ355" s="202"/>
      <c r="DA355" s="202"/>
      <c r="DB355" s="202"/>
      <c r="DC355" s="202"/>
      <c r="DD355" s="202"/>
      <c r="DE355" s="202"/>
      <c r="DF355" s="202"/>
      <c r="DG355" s="202"/>
      <c r="DH355" s="202"/>
    </row>
    <row r="356" spans="2:112" ht="20.100000000000001" customHeight="1" x14ac:dyDescent="0.25">
      <c r="B356" s="212"/>
      <c r="C356" s="213"/>
      <c r="D356" s="202"/>
      <c r="E356" s="202"/>
      <c r="F356" s="202"/>
      <c r="G356" s="202"/>
      <c r="H356" s="202"/>
      <c r="I356" s="202"/>
      <c r="J356" s="202"/>
      <c r="K356" s="202"/>
      <c r="L356" s="202"/>
      <c r="M356" s="202"/>
      <c r="N356" s="202"/>
      <c r="O356" s="202"/>
      <c r="P356" s="205"/>
      <c r="Q356" s="203"/>
      <c r="R356" s="203"/>
      <c r="S356" s="203"/>
      <c r="T356" s="203"/>
      <c r="U356" s="203"/>
      <c r="V356" s="203"/>
      <c r="W356" s="203"/>
      <c r="X356" s="203"/>
      <c r="Y356" s="203"/>
      <c r="Z356" s="203"/>
      <c r="AA356" s="203"/>
      <c r="AB356" s="203"/>
      <c r="AC356" s="204"/>
      <c r="AD356" s="204"/>
      <c r="AE356" s="202"/>
      <c r="AF356" s="202"/>
      <c r="AG356" s="202"/>
      <c r="AH356" s="202"/>
      <c r="AI356" s="202"/>
      <c r="AJ356" s="202"/>
      <c r="AK356" s="202"/>
      <c r="AL356" s="202"/>
      <c r="AM356" s="202"/>
      <c r="AN356" s="202"/>
      <c r="AO356" s="202"/>
      <c r="AP356" s="202"/>
      <c r="AQ356" s="202"/>
      <c r="AR356" s="202"/>
      <c r="AS356" s="202"/>
      <c r="AT356" s="202"/>
      <c r="AU356" s="202"/>
      <c r="AV356" s="202"/>
      <c r="AW356" s="202"/>
      <c r="AX356" s="202"/>
      <c r="AY356" s="202"/>
      <c r="AZ356" s="202"/>
      <c r="BA356" s="202"/>
      <c r="BB356" s="202"/>
      <c r="BC356" s="202"/>
      <c r="BD356" s="202"/>
      <c r="BE356" s="202"/>
      <c r="BF356" s="202"/>
      <c r="BG356" s="202"/>
      <c r="BH356" s="202"/>
      <c r="BI356" s="202"/>
      <c r="BJ356" s="202"/>
      <c r="BK356" s="202"/>
      <c r="BL356" s="202"/>
      <c r="BM356" s="202"/>
      <c r="BN356" s="202"/>
      <c r="BO356" s="202"/>
      <c r="BP356" s="202"/>
      <c r="BQ356" s="202"/>
      <c r="BR356" s="202"/>
      <c r="BS356" s="202"/>
      <c r="BT356" s="202"/>
      <c r="BU356" s="202"/>
      <c r="BV356" s="202"/>
      <c r="BW356" s="202"/>
      <c r="BX356" s="202"/>
      <c r="BY356" s="202"/>
      <c r="BZ356" s="202"/>
      <c r="CA356" s="202"/>
      <c r="CB356" s="202"/>
      <c r="CC356" s="202"/>
      <c r="CD356" s="202"/>
      <c r="CE356" s="202"/>
      <c r="CF356" s="202"/>
      <c r="CG356" s="202"/>
      <c r="CH356" s="202"/>
      <c r="CI356" s="202"/>
      <c r="CJ356" s="202"/>
      <c r="CK356" s="202"/>
      <c r="CL356" s="202"/>
      <c r="CM356" s="202"/>
      <c r="CN356" s="202"/>
      <c r="CO356" s="202"/>
      <c r="CP356" s="202"/>
      <c r="CQ356" s="202"/>
      <c r="CR356" s="202"/>
      <c r="CS356" s="202"/>
      <c r="CT356" s="202"/>
      <c r="CU356" s="202"/>
      <c r="CV356" s="202"/>
      <c r="CW356" s="202"/>
      <c r="CX356" s="202"/>
      <c r="CY356" s="202"/>
      <c r="CZ356" s="202"/>
      <c r="DA356" s="202"/>
      <c r="DB356" s="202"/>
      <c r="DC356" s="202"/>
      <c r="DD356" s="202"/>
      <c r="DE356" s="202"/>
      <c r="DF356" s="202"/>
      <c r="DG356" s="202"/>
      <c r="DH356" s="202"/>
    </row>
    <row r="357" spans="2:112" ht="20.100000000000001" customHeight="1" x14ac:dyDescent="0.25">
      <c r="B357" s="212"/>
      <c r="C357" s="213"/>
      <c r="D357" s="202"/>
      <c r="E357" s="202"/>
      <c r="F357" s="202"/>
      <c r="G357" s="202"/>
      <c r="H357" s="202"/>
      <c r="I357" s="202"/>
      <c r="J357" s="202"/>
      <c r="K357" s="202"/>
      <c r="L357" s="202"/>
      <c r="M357" s="202"/>
      <c r="N357" s="202"/>
      <c r="O357" s="202"/>
      <c r="P357" s="205"/>
      <c r="Q357" s="203"/>
      <c r="R357" s="203"/>
      <c r="S357" s="203"/>
      <c r="T357" s="203"/>
      <c r="U357" s="203"/>
      <c r="V357" s="203"/>
      <c r="W357" s="203"/>
      <c r="X357" s="203"/>
      <c r="Y357" s="203"/>
      <c r="Z357" s="203"/>
      <c r="AA357" s="203"/>
      <c r="AB357" s="203"/>
      <c r="AC357" s="204"/>
      <c r="AD357" s="204"/>
      <c r="AE357" s="202"/>
      <c r="AF357" s="202"/>
      <c r="AG357" s="202"/>
      <c r="AH357" s="202"/>
      <c r="AI357" s="202"/>
      <c r="AJ357" s="202"/>
      <c r="AK357" s="202"/>
      <c r="AL357" s="202"/>
      <c r="AM357" s="202"/>
      <c r="AN357" s="202"/>
      <c r="AO357" s="202"/>
      <c r="AP357" s="202"/>
      <c r="AQ357" s="202"/>
      <c r="AR357" s="202"/>
      <c r="AS357" s="202"/>
      <c r="AT357" s="202"/>
      <c r="AU357" s="202"/>
      <c r="AV357" s="202"/>
      <c r="AW357" s="202"/>
      <c r="AX357" s="202"/>
      <c r="AY357" s="202"/>
      <c r="AZ357" s="202"/>
      <c r="BA357" s="202"/>
      <c r="BB357" s="202"/>
      <c r="BC357" s="202"/>
      <c r="BD357" s="202"/>
      <c r="BE357" s="202"/>
      <c r="BF357" s="202"/>
      <c r="BG357" s="202"/>
      <c r="BH357" s="202"/>
      <c r="BI357" s="202"/>
      <c r="BJ357" s="202"/>
      <c r="BK357" s="202"/>
      <c r="BL357" s="202"/>
      <c r="BM357" s="202"/>
      <c r="BN357" s="202"/>
      <c r="BO357" s="202"/>
      <c r="BP357" s="202"/>
      <c r="BQ357" s="202"/>
      <c r="BR357" s="202"/>
      <c r="BS357" s="202"/>
      <c r="BT357" s="202"/>
      <c r="BU357" s="202"/>
      <c r="BV357" s="202"/>
      <c r="BW357" s="202"/>
      <c r="BX357" s="202"/>
      <c r="BY357" s="202"/>
      <c r="BZ357" s="202"/>
      <c r="CA357" s="202"/>
      <c r="CB357" s="202"/>
      <c r="CC357" s="202"/>
      <c r="CD357" s="202"/>
      <c r="CE357" s="202"/>
      <c r="CF357" s="202"/>
      <c r="CG357" s="202"/>
      <c r="CH357" s="202"/>
      <c r="CI357" s="202"/>
      <c r="CJ357" s="202"/>
      <c r="CK357" s="202"/>
      <c r="CL357" s="202"/>
      <c r="CM357" s="202"/>
      <c r="CN357" s="202"/>
      <c r="CO357" s="202"/>
      <c r="CP357" s="202"/>
      <c r="CQ357" s="202"/>
      <c r="CR357" s="202"/>
      <c r="CS357" s="202"/>
      <c r="CT357" s="202"/>
      <c r="CU357" s="202"/>
      <c r="CV357" s="202"/>
      <c r="CW357" s="202"/>
      <c r="CX357" s="202"/>
      <c r="CY357" s="202"/>
      <c r="CZ357" s="202"/>
      <c r="DA357" s="202"/>
      <c r="DB357" s="202"/>
      <c r="DC357" s="202"/>
      <c r="DD357" s="202"/>
      <c r="DE357" s="202"/>
      <c r="DF357" s="202"/>
      <c r="DG357" s="202"/>
      <c r="DH357" s="202"/>
    </row>
    <row r="358" spans="2:112" ht="20.100000000000001" customHeight="1" x14ac:dyDescent="0.25">
      <c r="B358" s="212"/>
      <c r="C358" s="213"/>
      <c r="D358" s="202"/>
      <c r="E358" s="202"/>
      <c r="F358" s="202"/>
      <c r="G358" s="202"/>
      <c r="H358" s="202"/>
      <c r="I358" s="202"/>
      <c r="J358" s="202"/>
      <c r="K358" s="202"/>
      <c r="L358" s="202"/>
      <c r="M358" s="202"/>
      <c r="N358" s="202"/>
      <c r="O358" s="202"/>
      <c r="P358" s="205"/>
      <c r="Q358" s="203"/>
      <c r="R358" s="203"/>
      <c r="S358" s="203"/>
      <c r="T358" s="203"/>
      <c r="U358" s="203"/>
      <c r="V358" s="203"/>
      <c r="W358" s="203"/>
      <c r="X358" s="203"/>
      <c r="Y358" s="203"/>
      <c r="Z358" s="203"/>
      <c r="AA358" s="203"/>
      <c r="AB358" s="203"/>
      <c r="AC358" s="204"/>
      <c r="AD358" s="204"/>
      <c r="AE358" s="202"/>
      <c r="AF358" s="202"/>
      <c r="AG358" s="202"/>
      <c r="AH358" s="202"/>
      <c r="AI358" s="202"/>
      <c r="AJ358" s="202"/>
      <c r="AK358" s="202"/>
      <c r="AL358" s="202"/>
      <c r="AM358" s="202"/>
      <c r="AN358" s="202"/>
      <c r="AO358" s="202"/>
      <c r="AP358" s="202"/>
      <c r="AQ358" s="202"/>
      <c r="AR358" s="202"/>
      <c r="AS358" s="202"/>
      <c r="AT358" s="202"/>
      <c r="AU358" s="202"/>
      <c r="AV358" s="202"/>
      <c r="AW358" s="202"/>
      <c r="AX358" s="202"/>
      <c r="AY358" s="202"/>
      <c r="AZ358" s="202"/>
      <c r="BA358" s="202"/>
      <c r="BB358" s="202"/>
      <c r="BC358" s="202"/>
      <c r="BD358" s="202"/>
      <c r="BE358" s="202"/>
      <c r="BF358" s="202"/>
      <c r="BG358" s="202"/>
      <c r="BH358" s="202"/>
      <c r="BI358" s="202"/>
      <c r="BJ358" s="202"/>
      <c r="BK358" s="202"/>
      <c r="BL358" s="202"/>
      <c r="BM358" s="202"/>
      <c r="BN358" s="202"/>
      <c r="BO358" s="202"/>
      <c r="BP358" s="202"/>
      <c r="BQ358" s="202"/>
      <c r="BR358" s="202"/>
      <c r="BS358" s="202"/>
      <c r="BT358" s="202"/>
      <c r="BU358" s="202"/>
      <c r="BV358" s="202"/>
      <c r="BW358" s="202"/>
      <c r="BX358" s="202"/>
      <c r="BY358" s="202"/>
      <c r="BZ358" s="202"/>
      <c r="CA358" s="202"/>
      <c r="CB358" s="202"/>
      <c r="CC358" s="202"/>
      <c r="CD358" s="202"/>
      <c r="CE358" s="202"/>
      <c r="CF358" s="202"/>
      <c r="CG358" s="202"/>
      <c r="CH358" s="202"/>
      <c r="CI358" s="202"/>
      <c r="CJ358" s="202"/>
      <c r="CK358" s="202"/>
      <c r="CL358" s="202"/>
      <c r="CM358" s="202"/>
      <c r="CN358" s="202"/>
      <c r="CO358" s="202"/>
      <c r="CP358" s="202"/>
      <c r="CQ358" s="202"/>
      <c r="CR358" s="202"/>
      <c r="CS358" s="202"/>
      <c r="CT358" s="202"/>
      <c r="CU358" s="202"/>
      <c r="CV358" s="202"/>
      <c r="CW358" s="202"/>
      <c r="CX358" s="202"/>
      <c r="CY358" s="202"/>
      <c r="CZ358" s="202"/>
      <c r="DA358" s="202"/>
      <c r="DB358" s="202"/>
      <c r="DC358" s="202"/>
      <c r="DD358" s="202"/>
      <c r="DE358" s="202"/>
      <c r="DF358" s="202"/>
      <c r="DG358" s="202"/>
      <c r="DH358" s="202"/>
    </row>
    <row r="359" spans="2:112" ht="20.100000000000001" customHeight="1" x14ac:dyDescent="0.25">
      <c r="B359" s="212"/>
      <c r="C359" s="213"/>
      <c r="D359" s="202"/>
      <c r="E359" s="202"/>
      <c r="F359" s="202"/>
      <c r="G359" s="202"/>
      <c r="H359" s="202"/>
      <c r="I359" s="202"/>
      <c r="J359" s="202"/>
      <c r="K359" s="202"/>
      <c r="L359" s="202"/>
      <c r="M359" s="202"/>
      <c r="N359" s="202"/>
      <c r="O359" s="202"/>
      <c r="P359" s="205"/>
      <c r="Q359" s="203"/>
      <c r="R359" s="203"/>
      <c r="S359" s="203"/>
      <c r="T359" s="203"/>
      <c r="U359" s="203"/>
      <c r="V359" s="203"/>
      <c r="W359" s="203"/>
      <c r="X359" s="203"/>
      <c r="Y359" s="203"/>
      <c r="Z359" s="203"/>
      <c r="AA359" s="203"/>
      <c r="AB359" s="203"/>
      <c r="AC359" s="204"/>
      <c r="AD359" s="204"/>
      <c r="AE359" s="202"/>
      <c r="AF359" s="202"/>
      <c r="AG359" s="202"/>
      <c r="AH359" s="202"/>
      <c r="AI359" s="202"/>
      <c r="AJ359" s="202"/>
      <c r="AK359" s="202"/>
      <c r="AL359" s="202"/>
      <c r="AM359" s="202"/>
      <c r="AN359" s="202"/>
      <c r="AO359" s="202"/>
      <c r="AP359" s="202"/>
      <c r="AQ359" s="202"/>
      <c r="AR359" s="202"/>
      <c r="AS359" s="202"/>
      <c r="AT359" s="202"/>
      <c r="AU359" s="202"/>
      <c r="AV359" s="202"/>
      <c r="AW359" s="202"/>
      <c r="AX359" s="202"/>
      <c r="AY359" s="202"/>
      <c r="AZ359" s="202"/>
      <c r="BA359" s="202"/>
      <c r="BB359" s="202"/>
      <c r="BC359" s="202"/>
      <c r="BD359" s="202"/>
      <c r="BE359" s="202"/>
      <c r="BF359" s="202"/>
      <c r="BG359" s="202"/>
      <c r="BH359" s="202"/>
      <c r="BI359" s="202"/>
      <c r="BJ359" s="202"/>
      <c r="BK359" s="202"/>
      <c r="BL359" s="202"/>
      <c r="BM359" s="202"/>
      <c r="BN359" s="202"/>
      <c r="BO359" s="202"/>
      <c r="BP359" s="202"/>
      <c r="BQ359" s="202"/>
      <c r="BR359" s="202"/>
      <c r="BS359" s="202"/>
      <c r="BT359" s="202"/>
      <c r="BU359" s="202"/>
      <c r="BV359" s="202"/>
      <c r="BW359" s="202"/>
      <c r="BX359" s="202"/>
      <c r="BY359" s="202"/>
      <c r="BZ359" s="202"/>
      <c r="CA359" s="202"/>
      <c r="CB359" s="202"/>
      <c r="CC359" s="202"/>
      <c r="CD359" s="202"/>
      <c r="CE359" s="202"/>
      <c r="CF359" s="202"/>
      <c r="CG359" s="202"/>
      <c r="CH359" s="202"/>
      <c r="CI359" s="202"/>
      <c r="CJ359" s="202"/>
      <c r="CK359" s="202"/>
      <c r="CL359" s="202"/>
      <c r="CM359" s="202"/>
      <c r="CN359" s="202"/>
      <c r="CO359" s="202"/>
      <c r="CP359" s="202"/>
      <c r="CQ359" s="202"/>
      <c r="CR359" s="202"/>
      <c r="CS359" s="202"/>
      <c r="CT359" s="202"/>
      <c r="CU359" s="202"/>
      <c r="CV359" s="202"/>
      <c r="CW359" s="202"/>
      <c r="CX359" s="202"/>
      <c r="CY359" s="202"/>
      <c r="CZ359" s="202"/>
      <c r="DA359" s="202"/>
      <c r="DB359" s="202"/>
      <c r="DC359" s="202"/>
      <c r="DD359" s="202"/>
      <c r="DE359" s="202"/>
      <c r="DF359" s="202"/>
      <c r="DG359" s="202"/>
      <c r="DH359" s="202"/>
    </row>
    <row r="360" spans="2:112" ht="20.100000000000001" customHeight="1" x14ac:dyDescent="0.25">
      <c r="B360" s="212"/>
      <c r="C360" s="213"/>
      <c r="D360" s="202"/>
      <c r="E360" s="202"/>
      <c r="F360" s="202"/>
      <c r="G360" s="202"/>
      <c r="H360" s="202"/>
      <c r="I360" s="202"/>
      <c r="J360" s="202"/>
      <c r="K360" s="202"/>
      <c r="L360" s="202"/>
      <c r="M360" s="202"/>
      <c r="N360" s="202"/>
      <c r="O360" s="202"/>
      <c r="P360" s="205"/>
      <c r="Q360" s="203"/>
      <c r="R360" s="203"/>
      <c r="S360" s="203"/>
      <c r="T360" s="203"/>
      <c r="U360" s="203"/>
      <c r="V360" s="203"/>
      <c r="W360" s="203"/>
      <c r="X360" s="203"/>
      <c r="Y360" s="203"/>
      <c r="Z360" s="203"/>
      <c r="AA360" s="203"/>
      <c r="AB360" s="203"/>
      <c r="AC360" s="204"/>
      <c r="AD360" s="204"/>
      <c r="AE360" s="202"/>
      <c r="AF360" s="202"/>
      <c r="AG360" s="202"/>
      <c r="AH360" s="202"/>
      <c r="AI360" s="202"/>
      <c r="AJ360" s="202"/>
      <c r="AK360" s="202"/>
      <c r="AL360" s="202"/>
      <c r="AM360" s="202"/>
      <c r="AN360" s="202"/>
      <c r="AO360" s="202"/>
      <c r="AP360" s="202"/>
      <c r="AQ360" s="202"/>
      <c r="AR360" s="202"/>
      <c r="AS360" s="202"/>
      <c r="AT360" s="202"/>
      <c r="AU360" s="202"/>
      <c r="AV360" s="202"/>
      <c r="AW360" s="202"/>
      <c r="AX360" s="202"/>
      <c r="AY360" s="202"/>
      <c r="AZ360" s="202"/>
      <c r="BA360" s="202"/>
      <c r="BB360" s="202"/>
      <c r="BC360" s="202"/>
      <c r="BD360" s="202"/>
      <c r="BE360" s="202"/>
      <c r="BF360" s="202"/>
      <c r="BG360" s="202"/>
      <c r="BH360" s="202"/>
      <c r="BI360" s="202"/>
      <c r="BJ360" s="202"/>
      <c r="BK360" s="202"/>
      <c r="BL360" s="202"/>
      <c r="BM360" s="202"/>
      <c r="BN360" s="202"/>
      <c r="BO360" s="202"/>
      <c r="BP360" s="202"/>
      <c r="BQ360" s="202"/>
      <c r="BR360" s="202"/>
      <c r="BS360" s="202"/>
      <c r="BT360" s="202"/>
      <c r="BU360" s="202"/>
      <c r="BV360" s="202"/>
      <c r="BW360" s="202"/>
      <c r="BX360" s="202"/>
      <c r="BY360" s="202"/>
      <c r="BZ360" s="202"/>
      <c r="CA360" s="202"/>
      <c r="CB360" s="202"/>
      <c r="CC360" s="202"/>
      <c r="CD360" s="202"/>
      <c r="CE360" s="202"/>
      <c r="CF360" s="202"/>
      <c r="CG360" s="202"/>
      <c r="CH360" s="202"/>
      <c r="CI360" s="202"/>
      <c r="CJ360" s="202"/>
      <c r="CK360" s="202"/>
      <c r="CL360" s="202"/>
      <c r="CM360" s="202"/>
      <c r="CN360" s="202"/>
      <c r="CO360" s="202"/>
      <c r="CP360" s="202"/>
      <c r="CQ360" s="202"/>
      <c r="CR360" s="202"/>
      <c r="CS360" s="202"/>
      <c r="CT360" s="202"/>
      <c r="CU360" s="202"/>
      <c r="CV360" s="202"/>
      <c r="CW360" s="202"/>
      <c r="CX360" s="202"/>
      <c r="CY360" s="202"/>
      <c r="CZ360" s="202"/>
      <c r="DA360" s="202"/>
      <c r="DB360" s="202"/>
      <c r="DC360" s="202"/>
      <c r="DD360" s="202"/>
      <c r="DE360" s="202"/>
      <c r="DF360" s="202"/>
      <c r="DG360" s="202"/>
      <c r="DH360" s="202"/>
    </row>
    <row r="361" spans="2:112" ht="20.100000000000001" customHeight="1" x14ac:dyDescent="0.25">
      <c r="B361" s="212"/>
      <c r="C361" s="213"/>
      <c r="D361" s="202"/>
      <c r="E361" s="202"/>
      <c r="F361" s="202"/>
      <c r="G361" s="202"/>
      <c r="H361" s="202"/>
      <c r="I361" s="202"/>
      <c r="J361" s="202"/>
      <c r="K361" s="202"/>
      <c r="L361" s="202"/>
      <c r="M361" s="202"/>
      <c r="N361" s="202"/>
      <c r="O361" s="202"/>
      <c r="P361" s="205"/>
      <c r="Q361" s="203"/>
      <c r="R361" s="203"/>
      <c r="S361" s="203"/>
      <c r="T361" s="203"/>
      <c r="U361" s="203"/>
      <c r="V361" s="203"/>
      <c r="W361" s="203"/>
      <c r="X361" s="203"/>
      <c r="Y361" s="203"/>
      <c r="Z361" s="203"/>
      <c r="AA361" s="203"/>
      <c r="AB361" s="203"/>
      <c r="AC361" s="204"/>
      <c r="AD361" s="204"/>
      <c r="AE361" s="202"/>
      <c r="AF361" s="202"/>
      <c r="AG361" s="202"/>
      <c r="AH361" s="202"/>
      <c r="AI361" s="202"/>
      <c r="AJ361" s="202"/>
      <c r="AK361" s="202"/>
      <c r="AL361" s="202"/>
      <c r="AM361" s="202"/>
      <c r="AN361" s="202"/>
      <c r="AO361" s="202"/>
      <c r="AP361" s="202"/>
      <c r="AQ361" s="202"/>
      <c r="AR361" s="202"/>
      <c r="AS361" s="202"/>
      <c r="AT361" s="202"/>
      <c r="AU361" s="202"/>
      <c r="AV361" s="202"/>
      <c r="AW361" s="202"/>
      <c r="AX361" s="202"/>
      <c r="AY361" s="202"/>
      <c r="AZ361" s="202"/>
      <c r="BA361" s="202"/>
      <c r="BB361" s="202"/>
      <c r="BC361" s="202"/>
      <c r="BD361" s="202"/>
      <c r="BE361" s="202"/>
      <c r="BF361" s="202"/>
      <c r="BG361" s="202"/>
      <c r="BH361" s="202"/>
      <c r="BI361" s="202"/>
      <c r="BJ361" s="202"/>
      <c r="BK361" s="202"/>
      <c r="BL361" s="202"/>
      <c r="BM361" s="202"/>
      <c r="BN361" s="202"/>
      <c r="BO361" s="202"/>
      <c r="BP361" s="202"/>
      <c r="BQ361" s="202"/>
      <c r="BR361" s="202"/>
      <c r="BS361" s="202"/>
      <c r="BT361" s="202"/>
      <c r="BU361" s="202"/>
      <c r="BV361" s="202"/>
      <c r="BW361" s="202"/>
      <c r="BX361" s="202"/>
      <c r="BY361" s="202"/>
      <c r="BZ361" s="202"/>
      <c r="CA361" s="202"/>
      <c r="CB361" s="202"/>
      <c r="CC361" s="202"/>
      <c r="CD361" s="202"/>
      <c r="CE361" s="202"/>
      <c r="CF361" s="202"/>
      <c r="CG361" s="202"/>
      <c r="CH361" s="202"/>
      <c r="CI361" s="202"/>
      <c r="CJ361" s="202"/>
      <c r="CK361" s="202"/>
      <c r="CL361" s="202"/>
      <c r="CM361" s="202"/>
      <c r="CN361" s="202"/>
      <c r="CO361" s="202"/>
      <c r="CP361" s="202"/>
      <c r="CQ361" s="202"/>
      <c r="CR361" s="202"/>
      <c r="CS361" s="202"/>
      <c r="CT361" s="202"/>
      <c r="CU361" s="202"/>
      <c r="CV361" s="202"/>
      <c r="CW361" s="202"/>
      <c r="CX361" s="202"/>
      <c r="CY361" s="202"/>
      <c r="CZ361" s="202"/>
      <c r="DA361" s="202"/>
      <c r="DB361" s="202"/>
      <c r="DC361" s="202"/>
      <c r="DD361" s="202"/>
      <c r="DE361" s="202"/>
      <c r="DF361" s="202"/>
      <c r="DG361" s="202"/>
      <c r="DH361" s="202"/>
    </row>
    <row r="362" spans="2:112" ht="20.100000000000001" customHeight="1" x14ac:dyDescent="0.25">
      <c r="B362" s="212"/>
      <c r="C362" s="213"/>
      <c r="D362" s="202"/>
      <c r="E362" s="202"/>
      <c r="F362" s="202"/>
      <c r="G362" s="202"/>
      <c r="H362" s="202"/>
      <c r="I362" s="202"/>
      <c r="J362" s="202"/>
      <c r="K362" s="202"/>
      <c r="L362" s="202"/>
      <c r="M362" s="202"/>
      <c r="N362" s="202"/>
      <c r="O362" s="202"/>
      <c r="P362" s="205"/>
      <c r="Q362" s="203"/>
      <c r="R362" s="203"/>
      <c r="S362" s="203"/>
      <c r="T362" s="203"/>
      <c r="U362" s="203"/>
      <c r="V362" s="203"/>
      <c r="W362" s="203"/>
      <c r="X362" s="203"/>
      <c r="Y362" s="203"/>
      <c r="Z362" s="203"/>
      <c r="AA362" s="203"/>
      <c r="AB362" s="203"/>
      <c r="AC362" s="204"/>
      <c r="AD362" s="204"/>
      <c r="AE362" s="202"/>
      <c r="AF362" s="202"/>
      <c r="AG362" s="202"/>
      <c r="AH362" s="202"/>
      <c r="AI362" s="202"/>
      <c r="AJ362" s="202"/>
      <c r="AK362" s="202"/>
      <c r="AL362" s="202"/>
      <c r="AM362" s="202"/>
      <c r="AN362" s="202"/>
      <c r="AO362" s="202"/>
      <c r="AP362" s="202"/>
      <c r="AQ362" s="202"/>
      <c r="AR362" s="202"/>
      <c r="AS362" s="202"/>
      <c r="AT362" s="202"/>
      <c r="AU362" s="202"/>
      <c r="AV362" s="202"/>
      <c r="AW362" s="202"/>
      <c r="AX362" s="202"/>
      <c r="AY362" s="202"/>
      <c r="AZ362" s="202"/>
      <c r="BA362" s="202"/>
      <c r="BB362" s="202"/>
      <c r="BC362" s="202"/>
      <c r="BD362" s="202"/>
      <c r="BE362" s="202"/>
      <c r="BF362" s="202"/>
      <c r="BG362" s="202"/>
      <c r="BH362" s="202"/>
      <c r="BI362" s="202"/>
      <c r="BJ362" s="202"/>
      <c r="BK362" s="202"/>
      <c r="BL362" s="202"/>
      <c r="BM362" s="202"/>
      <c r="BN362" s="202"/>
      <c r="BO362" s="202"/>
      <c r="BP362" s="202"/>
      <c r="BQ362" s="202"/>
      <c r="BR362" s="202"/>
      <c r="BS362" s="202"/>
      <c r="BT362" s="202"/>
      <c r="BU362" s="202"/>
      <c r="BV362" s="202"/>
      <c r="BW362" s="202"/>
      <c r="BX362" s="202"/>
      <c r="BY362" s="202"/>
      <c r="BZ362" s="202"/>
      <c r="CA362" s="202"/>
      <c r="CB362" s="202"/>
      <c r="CC362" s="202"/>
      <c r="CD362" s="202"/>
      <c r="CE362" s="202"/>
      <c r="CF362" s="202"/>
      <c r="CG362" s="202"/>
      <c r="CH362" s="202"/>
      <c r="CI362" s="202"/>
      <c r="CJ362" s="202"/>
      <c r="CK362" s="202"/>
      <c r="CL362" s="202"/>
      <c r="CM362" s="202"/>
      <c r="CN362" s="202"/>
      <c r="CO362" s="202"/>
      <c r="CP362" s="202"/>
      <c r="CQ362" s="202"/>
      <c r="CR362" s="202"/>
      <c r="CS362" s="202"/>
      <c r="CT362" s="202"/>
      <c r="CU362" s="202"/>
      <c r="CV362" s="202"/>
      <c r="CW362" s="202"/>
      <c r="CX362" s="202"/>
      <c r="CY362" s="202"/>
      <c r="CZ362" s="202"/>
      <c r="DA362" s="202"/>
      <c r="DB362" s="202"/>
      <c r="DC362" s="202"/>
      <c r="DD362" s="202"/>
      <c r="DE362" s="202"/>
      <c r="DF362" s="202"/>
      <c r="DG362" s="202"/>
      <c r="DH362" s="202"/>
    </row>
    <row r="363" spans="2:112" ht="20.100000000000001" customHeight="1" x14ac:dyDescent="0.25">
      <c r="B363" s="212"/>
      <c r="C363" s="213"/>
      <c r="D363" s="202"/>
      <c r="E363" s="202"/>
      <c r="F363" s="202"/>
      <c r="G363" s="202"/>
      <c r="H363" s="202"/>
      <c r="I363" s="202"/>
      <c r="J363" s="202"/>
      <c r="K363" s="202"/>
      <c r="L363" s="202"/>
      <c r="M363" s="202"/>
      <c r="N363" s="202"/>
      <c r="O363" s="202"/>
      <c r="P363" s="205"/>
      <c r="Q363" s="203"/>
      <c r="R363" s="203"/>
      <c r="S363" s="203"/>
      <c r="T363" s="203"/>
      <c r="U363" s="203"/>
      <c r="V363" s="203"/>
      <c r="W363" s="203"/>
      <c r="X363" s="203"/>
      <c r="Y363" s="203"/>
      <c r="Z363" s="203"/>
      <c r="AA363" s="203"/>
      <c r="AB363" s="203"/>
      <c r="AC363" s="204"/>
      <c r="AD363" s="204"/>
      <c r="AE363" s="202"/>
      <c r="AF363" s="202"/>
      <c r="AG363" s="202"/>
      <c r="AH363" s="202"/>
      <c r="AI363" s="202"/>
      <c r="AJ363" s="202"/>
      <c r="AK363" s="202"/>
      <c r="AL363" s="202"/>
      <c r="AM363" s="202"/>
      <c r="AN363" s="202"/>
      <c r="AO363" s="202"/>
      <c r="AP363" s="202"/>
      <c r="AQ363" s="202"/>
      <c r="AR363" s="202"/>
      <c r="AS363" s="202"/>
      <c r="AT363" s="202"/>
      <c r="AU363" s="202"/>
      <c r="AV363" s="202"/>
      <c r="AW363" s="202"/>
      <c r="AX363" s="202"/>
      <c r="AY363" s="202"/>
      <c r="AZ363" s="202"/>
      <c r="BA363" s="202"/>
      <c r="BB363" s="202"/>
      <c r="BC363" s="202"/>
      <c r="BD363" s="202"/>
      <c r="BE363" s="202"/>
      <c r="BF363" s="202"/>
      <c r="BG363" s="202"/>
      <c r="BH363" s="202"/>
      <c r="BI363" s="202"/>
      <c r="BJ363" s="202"/>
      <c r="BK363" s="202"/>
      <c r="BL363" s="202"/>
      <c r="BM363" s="202"/>
      <c r="BN363" s="202"/>
      <c r="BO363" s="202"/>
      <c r="BP363" s="202"/>
      <c r="BQ363" s="202"/>
      <c r="BR363" s="202"/>
      <c r="BS363" s="202"/>
      <c r="BT363" s="202"/>
      <c r="BU363" s="202"/>
      <c r="BV363" s="202"/>
      <c r="BW363" s="202"/>
      <c r="BX363" s="202"/>
      <c r="BY363" s="202"/>
      <c r="BZ363" s="202"/>
      <c r="CA363" s="202"/>
      <c r="CB363" s="202"/>
      <c r="CC363" s="202"/>
      <c r="CD363" s="202"/>
      <c r="CE363" s="202"/>
      <c r="CF363" s="202"/>
      <c r="CG363" s="202"/>
      <c r="CH363" s="202"/>
      <c r="CI363" s="202"/>
      <c r="CJ363" s="202"/>
      <c r="CK363" s="202"/>
      <c r="CL363" s="202"/>
      <c r="CM363" s="202"/>
      <c r="CN363" s="202"/>
      <c r="CO363" s="202"/>
      <c r="CP363" s="202"/>
      <c r="CQ363" s="202"/>
      <c r="CR363" s="202"/>
      <c r="CS363" s="202"/>
      <c r="CT363" s="202"/>
      <c r="CU363" s="202"/>
      <c r="CV363" s="202"/>
      <c r="CW363" s="202"/>
      <c r="CX363" s="202"/>
      <c r="CY363" s="202"/>
      <c r="CZ363" s="202"/>
      <c r="DA363" s="202"/>
      <c r="DB363" s="202"/>
      <c r="DC363" s="202"/>
      <c r="DD363" s="202"/>
      <c r="DE363" s="202"/>
      <c r="DF363" s="202"/>
      <c r="DG363" s="202"/>
      <c r="DH363" s="202"/>
    </row>
    <row r="364" spans="2:112" ht="20.100000000000001" customHeight="1" x14ac:dyDescent="0.25">
      <c r="B364" s="212"/>
      <c r="C364" s="213"/>
      <c r="D364" s="202"/>
      <c r="E364" s="202"/>
      <c r="F364" s="202"/>
      <c r="G364" s="202"/>
      <c r="H364" s="202"/>
      <c r="I364" s="202"/>
      <c r="J364" s="202"/>
      <c r="K364" s="202"/>
      <c r="L364" s="202"/>
      <c r="M364" s="202"/>
      <c r="N364" s="202"/>
      <c r="O364" s="202"/>
      <c r="P364" s="205"/>
      <c r="Q364" s="203"/>
      <c r="R364" s="203"/>
      <c r="S364" s="203"/>
      <c r="T364" s="203"/>
      <c r="U364" s="203"/>
      <c r="V364" s="203"/>
      <c r="W364" s="203"/>
      <c r="X364" s="203"/>
      <c r="Y364" s="203"/>
      <c r="Z364" s="203"/>
      <c r="AA364" s="203"/>
      <c r="AB364" s="203"/>
      <c r="AC364" s="204"/>
      <c r="AD364" s="204"/>
      <c r="AE364" s="202"/>
      <c r="AF364" s="202"/>
      <c r="AG364" s="202"/>
      <c r="AH364" s="202"/>
      <c r="AI364" s="202"/>
      <c r="AJ364" s="202"/>
      <c r="AK364" s="202"/>
      <c r="AL364" s="202"/>
      <c r="AM364" s="202"/>
      <c r="AN364" s="202"/>
      <c r="AO364" s="202"/>
      <c r="AP364" s="202"/>
      <c r="AQ364" s="202"/>
      <c r="AR364" s="202"/>
      <c r="AS364" s="202"/>
      <c r="AT364" s="202"/>
      <c r="AU364" s="202"/>
      <c r="AV364" s="202"/>
      <c r="AW364" s="202"/>
      <c r="AX364" s="202"/>
      <c r="AY364" s="202"/>
      <c r="AZ364" s="202"/>
      <c r="BA364" s="202"/>
      <c r="BB364" s="202"/>
      <c r="BC364" s="202"/>
      <c r="BD364" s="202"/>
      <c r="BE364" s="202"/>
      <c r="BF364" s="202"/>
      <c r="BG364" s="202"/>
      <c r="BH364" s="202"/>
      <c r="BI364" s="202"/>
      <c r="BJ364" s="202"/>
      <c r="BK364" s="202"/>
      <c r="BL364" s="202"/>
      <c r="BM364" s="202"/>
      <c r="BN364" s="202"/>
      <c r="BO364" s="202"/>
      <c r="BP364" s="202"/>
      <c r="BQ364" s="202"/>
      <c r="BR364" s="202"/>
      <c r="BS364" s="202"/>
      <c r="BT364" s="202"/>
      <c r="BU364" s="202"/>
      <c r="BV364" s="202"/>
      <c r="BW364" s="202"/>
      <c r="BX364" s="202"/>
      <c r="BY364" s="202"/>
      <c r="BZ364" s="202"/>
      <c r="CA364" s="202"/>
      <c r="CB364" s="202"/>
      <c r="CC364" s="202"/>
      <c r="CD364" s="202"/>
      <c r="CE364" s="202"/>
      <c r="CF364" s="202"/>
      <c r="CG364" s="202"/>
      <c r="CH364" s="202"/>
      <c r="CI364" s="202"/>
      <c r="CJ364" s="202"/>
      <c r="CK364" s="202"/>
      <c r="CL364" s="202"/>
      <c r="CM364" s="202"/>
      <c r="CN364" s="202"/>
      <c r="CO364" s="202"/>
      <c r="CP364" s="202"/>
      <c r="CQ364" s="202"/>
      <c r="CR364" s="202"/>
      <c r="CS364" s="202"/>
      <c r="CT364" s="202"/>
      <c r="CU364" s="202"/>
      <c r="CV364" s="202"/>
      <c r="CW364" s="202"/>
      <c r="CX364" s="202"/>
      <c r="CY364" s="202"/>
      <c r="CZ364" s="202"/>
      <c r="DA364" s="202"/>
      <c r="DB364" s="202"/>
      <c r="DC364" s="202"/>
      <c r="DD364" s="202"/>
      <c r="DE364" s="202"/>
      <c r="DF364" s="202"/>
      <c r="DG364" s="202"/>
      <c r="DH364" s="202"/>
    </row>
    <row r="365" spans="2:112" ht="20.100000000000001" customHeight="1" x14ac:dyDescent="0.25">
      <c r="B365" s="212"/>
      <c r="C365" s="213"/>
      <c r="D365" s="202"/>
      <c r="E365" s="202"/>
      <c r="F365" s="202"/>
      <c r="G365" s="202"/>
      <c r="H365" s="202"/>
      <c r="I365" s="202"/>
      <c r="J365" s="202"/>
      <c r="K365" s="202"/>
      <c r="L365" s="202"/>
      <c r="M365" s="202"/>
      <c r="N365" s="202"/>
      <c r="O365" s="202"/>
      <c r="P365" s="205"/>
      <c r="Q365" s="203"/>
      <c r="R365" s="203"/>
      <c r="S365" s="203"/>
      <c r="T365" s="203"/>
      <c r="U365" s="203"/>
      <c r="V365" s="203"/>
      <c r="W365" s="203"/>
      <c r="X365" s="203"/>
      <c r="Y365" s="203"/>
      <c r="Z365" s="203"/>
      <c r="AA365" s="203"/>
      <c r="AB365" s="203"/>
      <c r="AC365" s="204"/>
      <c r="AD365" s="204"/>
      <c r="AE365" s="202"/>
      <c r="AF365" s="202"/>
      <c r="AG365" s="202"/>
      <c r="AH365" s="202"/>
      <c r="AI365" s="202"/>
      <c r="AJ365" s="202"/>
      <c r="AK365" s="202"/>
      <c r="AL365" s="202"/>
      <c r="AM365" s="202"/>
      <c r="AN365" s="202"/>
      <c r="AO365" s="202"/>
      <c r="AP365" s="202"/>
      <c r="AQ365" s="202"/>
      <c r="AR365" s="202"/>
      <c r="AS365" s="202"/>
      <c r="AT365" s="202"/>
      <c r="AU365" s="202"/>
      <c r="AV365" s="202"/>
      <c r="AW365" s="202"/>
      <c r="AX365" s="202"/>
      <c r="AY365" s="202"/>
      <c r="AZ365" s="202"/>
      <c r="BA365" s="202"/>
      <c r="BB365" s="202"/>
      <c r="BC365" s="202"/>
      <c r="BD365" s="202"/>
      <c r="BE365" s="202"/>
      <c r="BF365" s="202"/>
      <c r="BG365" s="202"/>
      <c r="BH365" s="202"/>
      <c r="BI365" s="202"/>
      <c r="BJ365" s="202"/>
      <c r="BK365" s="202"/>
      <c r="BL365" s="202"/>
      <c r="BM365" s="202"/>
      <c r="BN365" s="202"/>
      <c r="BO365" s="202"/>
      <c r="BP365" s="202"/>
      <c r="BQ365" s="202"/>
      <c r="BR365" s="202"/>
      <c r="BS365" s="202"/>
      <c r="BT365" s="202"/>
      <c r="BU365" s="202"/>
      <c r="BV365" s="202"/>
      <c r="BW365" s="202"/>
      <c r="BX365" s="202"/>
      <c r="BY365" s="202"/>
      <c r="BZ365" s="202"/>
      <c r="CA365" s="202"/>
      <c r="CB365" s="202"/>
      <c r="CC365" s="202"/>
      <c r="CD365" s="202"/>
      <c r="CE365" s="202"/>
      <c r="CF365" s="202"/>
      <c r="CG365" s="202"/>
      <c r="CH365" s="202"/>
      <c r="CI365" s="202"/>
      <c r="CJ365" s="202"/>
      <c r="CK365" s="202"/>
      <c r="CL365" s="202"/>
      <c r="CM365" s="202"/>
      <c r="CN365" s="202"/>
      <c r="CO365" s="202"/>
      <c r="CP365" s="202"/>
      <c r="CQ365" s="202"/>
      <c r="CR365" s="202"/>
      <c r="CS365" s="202"/>
      <c r="CT365" s="202"/>
      <c r="CU365" s="202"/>
      <c r="CV365" s="202"/>
      <c r="CW365" s="202"/>
      <c r="CX365" s="202"/>
      <c r="CY365" s="202"/>
      <c r="CZ365" s="202"/>
      <c r="DA365" s="202"/>
      <c r="DB365" s="202"/>
      <c r="DC365" s="202"/>
      <c r="DD365" s="202"/>
      <c r="DE365" s="202"/>
      <c r="DF365" s="202"/>
      <c r="DG365" s="202"/>
      <c r="DH365" s="202"/>
    </row>
    <row r="366" spans="2:112" ht="20.100000000000001" customHeight="1" x14ac:dyDescent="0.25">
      <c r="B366" s="212"/>
      <c r="C366" s="213"/>
      <c r="D366" s="202"/>
      <c r="E366" s="202"/>
      <c r="F366" s="202"/>
      <c r="G366" s="202"/>
      <c r="H366" s="202"/>
      <c r="I366" s="202"/>
      <c r="J366" s="202"/>
      <c r="K366" s="202"/>
      <c r="L366" s="202"/>
      <c r="M366" s="202"/>
      <c r="N366" s="202"/>
      <c r="O366" s="202"/>
      <c r="P366" s="205"/>
      <c r="Q366" s="203"/>
      <c r="R366" s="203"/>
      <c r="S366" s="203"/>
      <c r="T366" s="203"/>
      <c r="U366" s="203"/>
      <c r="V366" s="203"/>
      <c r="W366" s="203"/>
      <c r="X366" s="203"/>
      <c r="Y366" s="203"/>
      <c r="Z366" s="203"/>
      <c r="AA366" s="203"/>
      <c r="AB366" s="203"/>
      <c r="AC366" s="204"/>
      <c r="AD366" s="204"/>
      <c r="AE366" s="202"/>
      <c r="AF366" s="202"/>
      <c r="AG366" s="202"/>
      <c r="AH366" s="202"/>
      <c r="AI366" s="202"/>
      <c r="AJ366" s="202"/>
      <c r="AK366" s="202"/>
      <c r="AL366" s="202"/>
      <c r="AM366" s="202"/>
      <c r="AN366" s="202"/>
      <c r="AO366" s="202"/>
      <c r="AP366" s="202"/>
      <c r="AQ366" s="202"/>
      <c r="AR366" s="202"/>
      <c r="AS366" s="202"/>
      <c r="AT366" s="202"/>
      <c r="AU366" s="202"/>
      <c r="AV366" s="202"/>
      <c r="AW366" s="202"/>
      <c r="AX366" s="202"/>
      <c r="AY366" s="202"/>
      <c r="AZ366" s="202"/>
      <c r="BA366" s="202"/>
      <c r="BB366" s="202"/>
      <c r="BC366" s="202"/>
      <c r="BD366" s="202"/>
      <c r="BE366" s="202"/>
      <c r="BF366" s="202"/>
      <c r="BG366" s="202"/>
      <c r="BH366" s="202"/>
      <c r="BI366" s="202"/>
      <c r="BJ366" s="202"/>
      <c r="BK366" s="202"/>
      <c r="BL366" s="202"/>
      <c r="BM366" s="202"/>
      <c r="BN366" s="202"/>
      <c r="BO366" s="202"/>
      <c r="BP366" s="202"/>
      <c r="BQ366" s="202"/>
      <c r="BR366" s="202"/>
      <c r="BS366" s="202"/>
      <c r="BT366" s="202"/>
      <c r="BU366" s="202"/>
      <c r="BV366" s="202"/>
      <c r="BW366" s="202"/>
      <c r="BX366" s="202"/>
      <c r="BY366" s="202"/>
      <c r="BZ366" s="202"/>
      <c r="CA366" s="202"/>
      <c r="CB366" s="202"/>
      <c r="CC366" s="202"/>
      <c r="CD366" s="202"/>
      <c r="CE366" s="202"/>
      <c r="CF366" s="202"/>
      <c r="CG366" s="202"/>
      <c r="CH366" s="202"/>
      <c r="CI366" s="202"/>
      <c r="CJ366" s="202"/>
      <c r="CK366" s="202"/>
      <c r="CL366" s="202"/>
      <c r="CM366" s="202"/>
      <c r="CN366" s="202"/>
      <c r="CO366" s="202"/>
      <c r="CP366" s="202"/>
      <c r="CQ366" s="202"/>
      <c r="CR366" s="202"/>
      <c r="CS366" s="202"/>
      <c r="CT366" s="202"/>
      <c r="CU366" s="202"/>
      <c r="CV366" s="202"/>
      <c r="CW366" s="202"/>
      <c r="CX366" s="202"/>
      <c r="CY366" s="202"/>
      <c r="CZ366" s="202"/>
      <c r="DA366" s="202"/>
      <c r="DB366" s="202"/>
      <c r="DC366" s="202"/>
      <c r="DD366" s="202"/>
      <c r="DE366" s="202"/>
      <c r="DF366" s="202"/>
      <c r="DG366" s="202"/>
      <c r="DH366" s="202"/>
    </row>
    <row r="367" spans="2:112" ht="20.100000000000001" customHeight="1" x14ac:dyDescent="0.25">
      <c r="B367" s="212"/>
      <c r="C367" s="213"/>
      <c r="D367" s="202"/>
      <c r="E367" s="202"/>
      <c r="F367" s="202"/>
      <c r="G367" s="202"/>
      <c r="H367" s="202"/>
      <c r="I367" s="202"/>
      <c r="J367" s="202"/>
      <c r="K367" s="202"/>
      <c r="L367" s="202"/>
      <c r="M367" s="202"/>
      <c r="N367" s="202"/>
      <c r="O367" s="202"/>
      <c r="P367" s="205"/>
      <c r="Q367" s="203"/>
      <c r="R367" s="203"/>
      <c r="S367" s="203"/>
      <c r="T367" s="203"/>
      <c r="U367" s="203"/>
      <c r="V367" s="203"/>
      <c r="W367" s="203"/>
      <c r="X367" s="203"/>
      <c r="Y367" s="203"/>
      <c r="Z367" s="203"/>
      <c r="AA367" s="203"/>
      <c r="AB367" s="203"/>
      <c r="AC367" s="204"/>
      <c r="AD367" s="204"/>
      <c r="AE367" s="202"/>
      <c r="AF367" s="202"/>
      <c r="AG367" s="202"/>
      <c r="AH367" s="202"/>
      <c r="AI367" s="202"/>
      <c r="AJ367" s="202"/>
      <c r="AK367" s="202"/>
      <c r="AL367" s="202"/>
      <c r="AM367" s="202"/>
      <c r="AN367" s="202"/>
      <c r="AO367" s="202"/>
      <c r="AP367" s="202"/>
      <c r="AQ367" s="202"/>
      <c r="AR367" s="202"/>
      <c r="AS367" s="202"/>
      <c r="AT367" s="202"/>
      <c r="AU367" s="202"/>
      <c r="AV367" s="202"/>
      <c r="AW367" s="202"/>
      <c r="AX367" s="202"/>
      <c r="AY367" s="202"/>
      <c r="AZ367" s="202"/>
      <c r="BA367" s="202"/>
      <c r="BB367" s="202"/>
      <c r="BC367" s="202"/>
      <c r="BD367" s="202"/>
      <c r="BE367" s="202"/>
      <c r="BF367" s="202"/>
      <c r="BG367" s="202"/>
      <c r="BH367" s="202"/>
      <c r="BI367" s="202"/>
      <c r="BJ367" s="202"/>
      <c r="BK367" s="202"/>
      <c r="BL367" s="202"/>
      <c r="BM367" s="202"/>
      <c r="BN367" s="202"/>
      <c r="BO367" s="202"/>
      <c r="BP367" s="202"/>
      <c r="BQ367" s="202"/>
      <c r="BR367" s="202"/>
      <c r="BS367" s="202"/>
      <c r="BT367" s="202"/>
      <c r="BU367" s="202"/>
      <c r="BV367" s="202"/>
      <c r="BW367" s="202"/>
      <c r="BX367" s="202"/>
      <c r="BY367" s="202"/>
      <c r="BZ367" s="202"/>
      <c r="CA367" s="202"/>
      <c r="CB367" s="202"/>
      <c r="CC367" s="202"/>
      <c r="CD367" s="202"/>
      <c r="CE367" s="202"/>
      <c r="CF367" s="202"/>
      <c r="CG367" s="202"/>
      <c r="CH367" s="202"/>
      <c r="CI367" s="202"/>
      <c r="CJ367" s="202"/>
      <c r="CK367" s="202"/>
      <c r="CL367" s="202"/>
      <c r="CM367" s="202"/>
      <c r="CN367" s="202"/>
      <c r="CO367" s="202"/>
      <c r="CP367" s="202"/>
      <c r="CQ367" s="202"/>
      <c r="CR367" s="202"/>
      <c r="CS367" s="202"/>
      <c r="CT367" s="202"/>
      <c r="CU367" s="202"/>
      <c r="CV367" s="202"/>
      <c r="CW367" s="202"/>
      <c r="CX367" s="202"/>
      <c r="CY367" s="202"/>
      <c r="CZ367" s="202"/>
      <c r="DA367" s="202"/>
      <c r="DB367" s="202"/>
      <c r="DC367" s="202"/>
      <c r="DD367" s="202"/>
      <c r="DE367" s="202"/>
      <c r="DF367" s="202"/>
      <c r="DG367" s="202"/>
      <c r="DH367" s="202"/>
    </row>
    <row r="368" spans="2:112" ht="20.100000000000001" customHeight="1" x14ac:dyDescent="0.25">
      <c r="B368" s="212"/>
      <c r="C368" s="213"/>
      <c r="D368" s="202"/>
      <c r="E368" s="202"/>
      <c r="F368" s="202"/>
      <c r="G368" s="202"/>
      <c r="H368" s="202"/>
      <c r="I368" s="202"/>
      <c r="J368" s="202"/>
      <c r="K368" s="202"/>
      <c r="L368" s="202"/>
      <c r="M368" s="202"/>
      <c r="N368" s="202"/>
      <c r="O368" s="202"/>
      <c r="P368" s="205"/>
      <c r="Q368" s="203"/>
      <c r="R368" s="203"/>
      <c r="S368" s="203"/>
      <c r="T368" s="203"/>
      <c r="U368" s="203"/>
      <c r="V368" s="203"/>
      <c r="W368" s="203"/>
      <c r="X368" s="203"/>
      <c r="Y368" s="203"/>
      <c r="Z368" s="203"/>
      <c r="AA368" s="203"/>
      <c r="AB368" s="203"/>
      <c r="AC368" s="204"/>
      <c r="AD368" s="204"/>
      <c r="AE368" s="202"/>
      <c r="AF368" s="202"/>
      <c r="AG368" s="202"/>
      <c r="AH368" s="202"/>
      <c r="AI368" s="202"/>
      <c r="AJ368" s="202"/>
      <c r="AK368" s="202"/>
      <c r="AL368" s="202"/>
      <c r="AM368" s="202"/>
      <c r="AN368" s="202"/>
      <c r="AO368" s="202"/>
      <c r="AP368" s="202"/>
      <c r="AQ368" s="202"/>
      <c r="AR368" s="202"/>
      <c r="AS368" s="202"/>
      <c r="AT368" s="202"/>
      <c r="AU368" s="202"/>
      <c r="AV368" s="202"/>
      <c r="AW368" s="202"/>
      <c r="AX368" s="202"/>
      <c r="AY368" s="202"/>
      <c r="AZ368" s="202"/>
      <c r="BA368" s="202"/>
      <c r="BB368" s="202"/>
      <c r="BC368" s="202"/>
      <c r="BD368" s="202"/>
      <c r="BE368" s="202"/>
      <c r="BF368" s="202"/>
      <c r="BG368" s="202"/>
      <c r="BH368" s="202"/>
      <c r="BI368" s="202"/>
      <c r="BJ368" s="202"/>
      <c r="BK368" s="202"/>
      <c r="BL368" s="202"/>
      <c r="BM368" s="202"/>
      <c r="BN368" s="202"/>
      <c r="BO368" s="202"/>
      <c r="BP368" s="202"/>
      <c r="BQ368" s="202"/>
      <c r="BR368" s="202"/>
      <c r="BS368" s="202"/>
      <c r="BT368" s="202"/>
      <c r="BU368" s="202"/>
      <c r="BV368" s="202"/>
      <c r="BW368" s="202"/>
      <c r="BX368" s="202"/>
      <c r="BY368" s="202"/>
      <c r="BZ368" s="202"/>
      <c r="CA368" s="202"/>
      <c r="CB368" s="202"/>
      <c r="CC368" s="202"/>
      <c r="CD368" s="202"/>
      <c r="CE368" s="202"/>
      <c r="CF368" s="202"/>
      <c r="CG368" s="202"/>
      <c r="CH368" s="202"/>
      <c r="CI368" s="202"/>
      <c r="CJ368" s="202"/>
      <c r="CK368" s="202"/>
      <c r="CL368" s="202"/>
      <c r="CM368" s="202"/>
      <c r="CN368" s="202"/>
      <c r="CO368" s="202"/>
      <c r="CP368" s="202"/>
      <c r="CQ368" s="202"/>
      <c r="CR368" s="202"/>
      <c r="CS368" s="202"/>
      <c r="CT368" s="202"/>
      <c r="CU368" s="202"/>
      <c r="CV368" s="202"/>
      <c r="CW368" s="202"/>
      <c r="CX368" s="202"/>
      <c r="CY368" s="202"/>
      <c r="CZ368" s="202"/>
      <c r="DA368" s="202"/>
      <c r="DB368" s="202"/>
      <c r="DC368" s="202"/>
      <c r="DD368" s="202"/>
      <c r="DE368" s="202"/>
      <c r="DF368" s="202"/>
      <c r="DG368" s="202"/>
      <c r="DH368" s="202"/>
    </row>
    <row r="369" spans="2:112" ht="20.100000000000001" customHeight="1" x14ac:dyDescent="0.25">
      <c r="B369" s="212"/>
      <c r="C369" s="213"/>
      <c r="D369" s="202"/>
      <c r="E369" s="202"/>
      <c r="F369" s="202"/>
      <c r="G369" s="202"/>
      <c r="H369" s="202"/>
      <c r="I369" s="202"/>
      <c r="J369" s="202"/>
      <c r="K369" s="202"/>
      <c r="L369" s="202"/>
      <c r="M369" s="202"/>
      <c r="N369" s="202"/>
      <c r="O369" s="202"/>
      <c r="P369" s="205"/>
      <c r="Q369" s="203"/>
      <c r="R369" s="203"/>
      <c r="S369" s="203"/>
      <c r="T369" s="203"/>
      <c r="U369" s="203"/>
      <c r="V369" s="203"/>
      <c r="W369" s="203"/>
      <c r="X369" s="203"/>
      <c r="Y369" s="203"/>
      <c r="Z369" s="203"/>
      <c r="AA369" s="203"/>
      <c r="AB369" s="203"/>
      <c r="AC369" s="204"/>
      <c r="AD369" s="204"/>
      <c r="AE369" s="202"/>
      <c r="AF369" s="202"/>
      <c r="AG369" s="202"/>
      <c r="AH369" s="202"/>
      <c r="AI369" s="202"/>
      <c r="AJ369" s="202"/>
      <c r="AK369" s="202"/>
      <c r="AL369" s="202"/>
      <c r="AM369" s="202"/>
      <c r="AN369" s="202"/>
      <c r="AO369" s="202"/>
      <c r="AP369" s="202"/>
      <c r="AQ369" s="202"/>
      <c r="AR369" s="202"/>
      <c r="AS369" s="202"/>
      <c r="AT369" s="202"/>
      <c r="AU369" s="202"/>
      <c r="AV369" s="202"/>
      <c r="AW369" s="202"/>
      <c r="AX369" s="202"/>
      <c r="AY369" s="202"/>
      <c r="AZ369" s="202"/>
      <c r="BA369" s="202"/>
      <c r="BB369" s="202"/>
      <c r="BC369" s="202"/>
      <c r="BD369" s="202"/>
      <c r="BE369" s="202"/>
      <c r="BF369" s="202"/>
      <c r="BG369" s="202"/>
      <c r="BH369" s="202"/>
      <c r="BI369" s="202"/>
      <c r="BJ369" s="202"/>
      <c r="BK369" s="202"/>
      <c r="BL369" s="202"/>
      <c r="BM369" s="202"/>
      <c r="BN369" s="202"/>
      <c r="BO369" s="202"/>
      <c r="BP369" s="202"/>
      <c r="BQ369" s="202"/>
      <c r="BR369" s="202"/>
      <c r="BS369" s="202"/>
      <c r="BT369" s="202"/>
      <c r="BU369" s="202"/>
      <c r="BV369" s="202"/>
      <c r="BW369" s="202"/>
      <c r="BX369" s="202"/>
      <c r="BY369" s="202"/>
      <c r="BZ369" s="202"/>
      <c r="CA369" s="202"/>
      <c r="CB369" s="202"/>
      <c r="CC369" s="202"/>
      <c r="CD369" s="202"/>
      <c r="CE369" s="202"/>
      <c r="CF369" s="202"/>
      <c r="CG369" s="202"/>
      <c r="CH369" s="202"/>
      <c r="CI369" s="202"/>
      <c r="CJ369" s="202"/>
      <c r="CK369" s="202"/>
      <c r="CL369" s="202"/>
      <c r="CM369" s="202"/>
      <c r="CN369" s="202"/>
      <c r="CO369" s="202"/>
      <c r="CP369" s="202"/>
      <c r="CQ369" s="202"/>
      <c r="CR369" s="202"/>
      <c r="CS369" s="202"/>
      <c r="CT369" s="202"/>
      <c r="CU369" s="202"/>
      <c r="CV369" s="202"/>
      <c r="CW369" s="202"/>
      <c r="CX369" s="202"/>
      <c r="CY369" s="202"/>
      <c r="CZ369" s="202"/>
      <c r="DA369" s="202"/>
      <c r="DB369" s="202"/>
      <c r="DC369" s="202"/>
      <c r="DD369" s="202"/>
      <c r="DE369" s="202"/>
      <c r="DF369" s="202"/>
      <c r="DG369" s="202"/>
      <c r="DH369" s="202"/>
    </row>
    <row r="370" spans="2:112" ht="20.100000000000001" customHeight="1" x14ac:dyDescent="0.25">
      <c r="B370" s="212"/>
      <c r="C370" s="213"/>
      <c r="D370" s="202"/>
      <c r="E370" s="202"/>
      <c r="F370" s="202"/>
      <c r="G370" s="202"/>
      <c r="H370" s="202"/>
      <c r="I370" s="202"/>
      <c r="J370" s="202"/>
      <c r="K370" s="202"/>
      <c r="L370" s="202"/>
      <c r="M370" s="202"/>
      <c r="N370" s="202"/>
      <c r="O370" s="202"/>
      <c r="P370" s="205"/>
      <c r="Q370" s="203"/>
      <c r="R370" s="203"/>
      <c r="S370" s="203"/>
      <c r="T370" s="203"/>
      <c r="U370" s="203"/>
      <c r="V370" s="203"/>
      <c r="W370" s="203"/>
      <c r="X370" s="203"/>
      <c r="Y370" s="203"/>
      <c r="Z370" s="203"/>
      <c r="AA370" s="203"/>
      <c r="AB370" s="203"/>
      <c r="AC370" s="204"/>
      <c r="AD370" s="204"/>
      <c r="AE370" s="202"/>
      <c r="AF370" s="202"/>
      <c r="AG370" s="202"/>
      <c r="AH370" s="202"/>
      <c r="AI370" s="202"/>
      <c r="AJ370" s="202"/>
      <c r="AK370" s="202"/>
      <c r="AL370" s="202"/>
      <c r="AM370" s="202"/>
      <c r="AN370" s="202"/>
      <c r="AO370" s="202"/>
      <c r="AP370" s="202"/>
      <c r="AQ370" s="202"/>
      <c r="AR370" s="202"/>
      <c r="AS370" s="202"/>
      <c r="AT370" s="202"/>
      <c r="AU370" s="202"/>
      <c r="AV370" s="202"/>
      <c r="AW370" s="202"/>
      <c r="AX370" s="202"/>
      <c r="AY370" s="202"/>
      <c r="AZ370" s="202"/>
      <c r="BA370" s="202"/>
      <c r="BB370" s="202"/>
      <c r="BC370" s="202"/>
      <c r="BD370" s="202"/>
      <c r="BE370" s="202"/>
      <c r="BF370" s="202"/>
      <c r="BG370" s="202"/>
      <c r="BH370" s="202"/>
      <c r="BI370" s="202"/>
      <c r="BJ370" s="202"/>
      <c r="BK370" s="202"/>
      <c r="BL370" s="202"/>
      <c r="BM370" s="202"/>
      <c r="BN370" s="202"/>
      <c r="BO370" s="202"/>
      <c r="BP370" s="202"/>
      <c r="BQ370" s="202"/>
      <c r="BR370" s="202"/>
      <c r="BS370" s="202"/>
      <c r="BT370" s="202"/>
      <c r="BU370" s="202"/>
      <c r="BV370" s="202"/>
      <c r="BW370" s="202"/>
      <c r="BX370" s="202"/>
      <c r="BY370" s="202"/>
      <c r="BZ370" s="202"/>
      <c r="CA370" s="202"/>
      <c r="CB370" s="202"/>
      <c r="CC370" s="202"/>
      <c r="CD370" s="202"/>
      <c r="CE370" s="202"/>
      <c r="CF370" s="202"/>
      <c r="CG370" s="202"/>
      <c r="CH370" s="202"/>
      <c r="CI370" s="202"/>
      <c r="CJ370" s="202"/>
      <c r="CK370" s="202"/>
      <c r="CL370" s="202"/>
      <c r="CM370" s="202"/>
      <c r="CN370" s="202"/>
      <c r="CO370" s="202"/>
      <c r="CP370" s="202"/>
      <c r="CQ370" s="202"/>
      <c r="CR370" s="202"/>
      <c r="CS370" s="202"/>
      <c r="CT370" s="202"/>
      <c r="CU370" s="202"/>
      <c r="CV370" s="202"/>
      <c r="CW370" s="202"/>
      <c r="CX370" s="202"/>
      <c r="CY370" s="202"/>
      <c r="CZ370" s="202"/>
      <c r="DA370" s="202"/>
      <c r="DB370" s="202"/>
      <c r="DC370" s="202"/>
      <c r="DD370" s="202"/>
      <c r="DE370" s="202"/>
      <c r="DF370" s="202"/>
      <c r="DG370" s="202"/>
      <c r="DH370" s="202"/>
    </row>
    <row r="371" spans="2:112" ht="20.100000000000001" customHeight="1" x14ac:dyDescent="0.25">
      <c r="B371" s="212"/>
      <c r="C371" s="213"/>
      <c r="D371" s="202"/>
      <c r="E371" s="202"/>
      <c r="F371" s="202"/>
      <c r="G371" s="202"/>
      <c r="H371" s="202"/>
      <c r="I371" s="202"/>
      <c r="J371" s="202"/>
      <c r="K371" s="202"/>
      <c r="L371" s="202"/>
      <c r="M371" s="202"/>
      <c r="N371" s="202"/>
      <c r="O371" s="202"/>
      <c r="P371" s="205"/>
      <c r="Q371" s="203"/>
      <c r="R371" s="203"/>
      <c r="S371" s="203"/>
      <c r="T371" s="203"/>
      <c r="U371" s="203"/>
      <c r="V371" s="203"/>
      <c r="W371" s="203"/>
      <c r="X371" s="203"/>
      <c r="Y371" s="203"/>
      <c r="Z371" s="203"/>
      <c r="AA371" s="203"/>
      <c r="AB371" s="203"/>
      <c r="AC371" s="204"/>
      <c r="AD371" s="204"/>
      <c r="AE371" s="202"/>
      <c r="AF371" s="202"/>
      <c r="AG371" s="202"/>
      <c r="AH371" s="202"/>
      <c r="AI371" s="202"/>
      <c r="AJ371" s="202"/>
      <c r="AK371" s="202"/>
      <c r="AL371" s="202"/>
      <c r="AM371" s="202"/>
      <c r="AN371" s="202"/>
      <c r="AO371" s="202"/>
      <c r="AP371" s="202"/>
      <c r="AQ371" s="202"/>
      <c r="AR371" s="202"/>
      <c r="AS371" s="202"/>
      <c r="AT371" s="202"/>
      <c r="AU371" s="202"/>
      <c r="AV371" s="202"/>
      <c r="AW371" s="202"/>
      <c r="AX371" s="202"/>
      <c r="AY371" s="202"/>
      <c r="AZ371" s="202"/>
      <c r="BA371" s="202"/>
      <c r="BB371" s="202"/>
      <c r="BC371" s="202"/>
      <c r="BD371" s="202"/>
      <c r="BE371" s="202"/>
      <c r="BF371" s="202"/>
      <c r="BG371" s="202"/>
      <c r="BH371" s="202"/>
      <c r="BI371" s="202"/>
      <c r="BJ371" s="202"/>
      <c r="BK371" s="202"/>
      <c r="BL371" s="202"/>
      <c r="BM371" s="202"/>
      <c r="BN371" s="202"/>
      <c r="BO371" s="202"/>
      <c r="BP371" s="202"/>
      <c r="BQ371" s="202"/>
      <c r="BR371" s="202"/>
      <c r="BS371" s="202"/>
      <c r="BT371" s="202"/>
      <c r="BU371" s="202"/>
      <c r="BV371" s="202"/>
      <c r="BW371" s="202"/>
      <c r="BX371" s="202"/>
      <c r="BY371" s="202"/>
      <c r="BZ371" s="202"/>
      <c r="CA371" s="202"/>
      <c r="CB371" s="202"/>
      <c r="CC371" s="202"/>
      <c r="CD371" s="202"/>
      <c r="CE371" s="202"/>
      <c r="CF371" s="202"/>
      <c r="CG371" s="202"/>
      <c r="CH371" s="202"/>
      <c r="CI371" s="202"/>
      <c r="CJ371" s="202"/>
      <c r="CK371" s="202"/>
      <c r="CL371" s="202"/>
      <c r="CM371" s="202"/>
      <c r="CN371" s="202"/>
      <c r="CO371" s="202"/>
      <c r="CP371" s="202"/>
      <c r="CQ371" s="202"/>
      <c r="CR371" s="202"/>
      <c r="CS371" s="202"/>
      <c r="CT371" s="202"/>
      <c r="CU371" s="202"/>
      <c r="CV371" s="202"/>
      <c r="CW371" s="202"/>
      <c r="CX371" s="202"/>
      <c r="CY371" s="202"/>
      <c r="CZ371" s="202"/>
      <c r="DA371" s="202"/>
      <c r="DB371" s="202"/>
      <c r="DC371" s="202"/>
      <c r="DD371" s="202"/>
      <c r="DE371" s="202"/>
      <c r="DF371" s="202"/>
      <c r="DG371" s="202"/>
      <c r="DH371" s="202"/>
    </row>
    <row r="372" spans="2:112" ht="20.100000000000001" customHeight="1" x14ac:dyDescent="0.25">
      <c r="B372" s="212"/>
      <c r="C372" s="213"/>
      <c r="D372" s="202"/>
      <c r="E372" s="202"/>
      <c r="F372" s="202"/>
      <c r="G372" s="202"/>
      <c r="H372" s="202"/>
      <c r="I372" s="202"/>
      <c r="J372" s="202"/>
      <c r="K372" s="202"/>
      <c r="L372" s="202"/>
      <c r="M372" s="202"/>
      <c r="N372" s="202"/>
      <c r="O372" s="202"/>
      <c r="P372" s="205"/>
      <c r="Q372" s="203"/>
      <c r="R372" s="203"/>
      <c r="S372" s="203"/>
      <c r="T372" s="203"/>
      <c r="U372" s="203"/>
      <c r="V372" s="203"/>
      <c r="W372" s="203"/>
      <c r="X372" s="203"/>
      <c r="Y372" s="203"/>
      <c r="Z372" s="203"/>
      <c r="AA372" s="203"/>
      <c r="AB372" s="203"/>
      <c r="AC372" s="204"/>
      <c r="AD372" s="204"/>
      <c r="AE372" s="202"/>
      <c r="AF372" s="202"/>
      <c r="AG372" s="202"/>
      <c r="AH372" s="202"/>
      <c r="AI372" s="202"/>
      <c r="AJ372" s="202"/>
      <c r="AK372" s="202"/>
      <c r="AL372" s="202"/>
      <c r="AM372" s="202"/>
      <c r="AN372" s="202"/>
      <c r="AO372" s="202"/>
      <c r="AP372" s="202"/>
      <c r="AQ372" s="202"/>
      <c r="AR372" s="202"/>
      <c r="AS372" s="202"/>
      <c r="AT372" s="202"/>
      <c r="AU372" s="202"/>
      <c r="AV372" s="202"/>
      <c r="AW372" s="202"/>
      <c r="AX372" s="202"/>
      <c r="AY372" s="202"/>
      <c r="AZ372" s="202"/>
      <c r="BA372" s="202"/>
      <c r="BB372" s="202"/>
      <c r="BC372" s="202"/>
      <c r="BD372" s="202"/>
      <c r="BE372" s="202"/>
      <c r="BF372" s="202"/>
      <c r="BG372" s="202"/>
      <c r="BH372" s="202"/>
      <c r="BI372" s="202"/>
      <c r="BJ372" s="202"/>
      <c r="BK372" s="202"/>
      <c r="BL372" s="202"/>
      <c r="BM372" s="202"/>
      <c r="BN372" s="202"/>
      <c r="BO372" s="202"/>
      <c r="BP372" s="202"/>
      <c r="BQ372" s="202"/>
      <c r="BR372" s="202"/>
      <c r="BS372" s="202"/>
      <c r="BT372" s="202"/>
      <c r="BU372" s="202"/>
      <c r="BV372" s="202"/>
      <c r="BW372" s="202"/>
      <c r="BX372" s="202"/>
      <c r="BY372" s="202"/>
      <c r="BZ372" s="202"/>
      <c r="CA372" s="202"/>
      <c r="CB372" s="202"/>
      <c r="CC372" s="202"/>
      <c r="CD372" s="202"/>
      <c r="CE372" s="202"/>
      <c r="CF372" s="202"/>
      <c r="CG372" s="202"/>
      <c r="CH372" s="202"/>
      <c r="CI372" s="202"/>
      <c r="CJ372" s="202"/>
      <c r="CK372" s="202"/>
      <c r="CL372" s="202"/>
      <c r="CM372" s="202"/>
      <c r="CN372" s="202"/>
      <c r="CO372" s="202"/>
      <c r="CP372" s="202"/>
      <c r="CQ372" s="202"/>
      <c r="CR372" s="202"/>
      <c r="CS372" s="202"/>
      <c r="CT372" s="202"/>
      <c r="CU372" s="202"/>
      <c r="CV372" s="202"/>
      <c r="CW372" s="202"/>
      <c r="CX372" s="202"/>
      <c r="CY372" s="202"/>
      <c r="CZ372" s="202"/>
      <c r="DA372" s="202"/>
      <c r="DB372" s="202"/>
      <c r="DC372" s="202"/>
      <c r="DD372" s="202"/>
      <c r="DE372" s="202"/>
      <c r="DF372" s="202"/>
      <c r="DG372" s="202"/>
      <c r="DH372" s="202"/>
    </row>
    <row r="373" spans="2:112" ht="20.100000000000001" customHeight="1" x14ac:dyDescent="0.25">
      <c r="B373" s="212"/>
      <c r="C373" s="213"/>
      <c r="D373" s="202"/>
      <c r="E373" s="202"/>
      <c r="F373" s="202"/>
      <c r="G373" s="202"/>
      <c r="H373" s="202"/>
      <c r="I373" s="202"/>
      <c r="J373" s="202"/>
      <c r="K373" s="202"/>
      <c r="L373" s="202"/>
      <c r="M373" s="202"/>
      <c r="N373" s="202"/>
      <c r="O373" s="202"/>
      <c r="P373" s="205"/>
      <c r="Q373" s="203"/>
      <c r="R373" s="203"/>
      <c r="S373" s="203"/>
      <c r="T373" s="203"/>
      <c r="U373" s="203"/>
      <c r="V373" s="203"/>
      <c r="W373" s="203"/>
      <c r="X373" s="203"/>
      <c r="Y373" s="203"/>
      <c r="Z373" s="203"/>
      <c r="AA373" s="203"/>
      <c r="AB373" s="203"/>
      <c r="AC373" s="204"/>
      <c r="AD373" s="204"/>
      <c r="AE373" s="202"/>
      <c r="AF373" s="202"/>
      <c r="AG373" s="202"/>
      <c r="AH373" s="202"/>
      <c r="AI373" s="202"/>
      <c r="AJ373" s="202"/>
      <c r="AK373" s="202"/>
      <c r="AL373" s="202"/>
      <c r="AM373" s="202"/>
      <c r="AN373" s="202"/>
      <c r="AO373" s="202"/>
      <c r="AP373" s="202"/>
      <c r="AQ373" s="202"/>
      <c r="AR373" s="202"/>
      <c r="AS373" s="202"/>
      <c r="AT373" s="202"/>
      <c r="AU373" s="202"/>
      <c r="AV373" s="202"/>
      <c r="AW373" s="202"/>
      <c r="AX373" s="202"/>
      <c r="AY373" s="202"/>
      <c r="AZ373" s="202"/>
      <c r="BA373" s="202"/>
      <c r="BB373" s="202"/>
      <c r="BC373" s="202"/>
      <c r="BD373" s="202"/>
      <c r="BE373" s="202"/>
      <c r="BF373" s="202"/>
      <c r="BG373" s="202"/>
      <c r="BH373" s="202"/>
      <c r="BI373" s="202"/>
      <c r="BJ373" s="202"/>
      <c r="BK373" s="202"/>
      <c r="BL373" s="202"/>
      <c r="BM373" s="202"/>
      <c r="BN373" s="202"/>
      <c r="BO373" s="202"/>
      <c r="BP373" s="202"/>
      <c r="BQ373" s="202"/>
      <c r="BR373" s="202"/>
      <c r="BS373" s="202"/>
      <c r="BT373" s="202"/>
      <c r="BU373" s="202"/>
      <c r="BV373" s="202"/>
      <c r="BW373" s="202"/>
      <c r="BX373" s="202"/>
      <c r="BY373" s="202"/>
      <c r="BZ373" s="202"/>
      <c r="CA373" s="202"/>
      <c r="CB373" s="202"/>
      <c r="CC373" s="202"/>
      <c r="CD373" s="202"/>
      <c r="CE373" s="202"/>
      <c r="CF373" s="202"/>
      <c r="CG373" s="202"/>
      <c r="CH373" s="202"/>
      <c r="CI373" s="202"/>
      <c r="CJ373" s="202"/>
      <c r="CK373" s="202"/>
      <c r="CL373" s="202"/>
      <c r="CM373" s="202"/>
      <c r="CN373" s="202"/>
      <c r="CO373" s="202"/>
      <c r="CP373" s="202"/>
      <c r="CQ373" s="202"/>
      <c r="CR373" s="202"/>
      <c r="CS373" s="202"/>
      <c r="CT373" s="202"/>
      <c r="CU373" s="202"/>
      <c r="CV373" s="202"/>
      <c r="CW373" s="202"/>
      <c r="CX373" s="202"/>
      <c r="CY373" s="202"/>
      <c r="CZ373" s="202"/>
      <c r="DA373" s="202"/>
      <c r="DB373" s="202"/>
      <c r="DC373" s="202"/>
      <c r="DD373" s="202"/>
      <c r="DE373" s="202"/>
      <c r="DF373" s="202"/>
      <c r="DG373" s="202"/>
      <c r="DH373" s="202"/>
    </row>
    <row r="374" spans="2:112" ht="20.100000000000001" customHeight="1" x14ac:dyDescent="0.25">
      <c r="B374" s="212"/>
      <c r="C374" s="213"/>
      <c r="D374" s="202"/>
      <c r="E374" s="202"/>
      <c r="F374" s="202"/>
      <c r="G374" s="202"/>
      <c r="H374" s="202"/>
      <c r="I374" s="202"/>
      <c r="J374" s="202"/>
      <c r="K374" s="202"/>
      <c r="L374" s="202"/>
      <c r="M374" s="202"/>
      <c r="N374" s="202"/>
      <c r="O374" s="202"/>
      <c r="P374" s="205"/>
      <c r="Q374" s="203"/>
      <c r="R374" s="203"/>
      <c r="S374" s="203"/>
      <c r="T374" s="203"/>
      <c r="U374" s="203"/>
      <c r="V374" s="203"/>
      <c r="W374" s="203"/>
      <c r="X374" s="203"/>
      <c r="Y374" s="203"/>
      <c r="Z374" s="203"/>
      <c r="AA374" s="203"/>
      <c r="AB374" s="203"/>
      <c r="AC374" s="204"/>
      <c r="AD374" s="204"/>
      <c r="AE374" s="202"/>
      <c r="AF374" s="202"/>
      <c r="AG374" s="202"/>
      <c r="AH374" s="202"/>
      <c r="AI374" s="202"/>
      <c r="AJ374" s="202"/>
      <c r="AK374" s="202"/>
      <c r="AL374" s="202"/>
      <c r="AM374" s="202"/>
      <c r="AN374" s="202"/>
      <c r="AO374" s="202"/>
      <c r="AP374" s="202"/>
      <c r="AQ374" s="202"/>
      <c r="AR374" s="202"/>
      <c r="AS374" s="202"/>
      <c r="AT374" s="202"/>
      <c r="AU374" s="202"/>
      <c r="AV374" s="202"/>
      <c r="AW374" s="202"/>
      <c r="AX374" s="202"/>
      <c r="AY374" s="202"/>
      <c r="AZ374" s="202"/>
      <c r="BA374" s="202"/>
      <c r="BB374" s="202"/>
      <c r="BC374" s="202"/>
      <c r="BD374" s="202"/>
      <c r="BE374" s="202"/>
      <c r="BF374" s="202"/>
      <c r="BG374" s="202"/>
      <c r="BH374" s="202"/>
      <c r="BI374" s="202"/>
      <c r="BJ374" s="202"/>
      <c r="BK374" s="202"/>
      <c r="BL374" s="202"/>
      <c r="BM374" s="202"/>
      <c r="BN374" s="202"/>
      <c r="BO374" s="202"/>
      <c r="BP374" s="202"/>
      <c r="BQ374" s="202"/>
      <c r="BR374" s="202"/>
      <c r="BS374" s="202"/>
      <c r="BT374" s="202"/>
      <c r="BU374" s="202"/>
      <c r="BV374" s="202"/>
      <c r="BW374" s="202"/>
      <c r="BX374" s="202"/>
      <c r="BY374" s="202"/>
      <c r="BZ374" s="202"/>
      <c r="CA374" s="202"/>
      <c r="CB374" s="202"/>
      <c r="CC374" s="202"/>
      <c r="CD374" s="202"/>
      <c r="CE374" s="202"/>
      <c r="CF374" s="202"/>
      <c r="CG374" s="202"/>
      <c r="CH374" s="202"/>
      <c r="CI374" s="202"/>
      <c r="CJ374" s="202"/>
      <c r="CK374" s="202"/>
      <c r="CL374" s="202"/>
      <c r="CM374" s="202"/>
      <c r="CN374" s="202"/>
      <c r="CO374" s="202"/>
      <c r="CP374" s="202"/>
      <c r="CQ374" s="202"/>
      <c r="CR374" s="202"/>
      <c r="CS374" s="202"/>
      <c r="CT374" s="202"/>
      <c r="CU374" s="202"/>
      <c r="CV374" s="202"/>
      <c r="CW374" s="202"/>
      <c r="CX374" s="202"/>
      <c r="CY374" s="202"/>
      <c r="CZ374" s="202"/>
      <c r="DA374" s="202"/>
      <c r="DB374" s="202"/>
      <c r="DC374" s="202"/>
      <c r="DD374" s="202"/>
      <c r="DE374" s="202"/>
      <c r="DF374" s="202"/>
      <c r="DG374" s="202"/>
      <c r="DH374" s="202"/>
    </row>
    <row r="375" spans="2:112" ht="20.100000000000001" customHeight="1" x14ac:dyDescent="0.25">
      <c r="B375" s="212"/>
      <c r="C375" s="213"/>
      <c r="D375" s="202"/>
      <c r="E375" s="202"/>
      <c r="F375" s="202"/>
      <c r="G375" s="202"/>
      <c r="H375" s="202"/>
      <c r="I375" s="202"/>
      <c r="J375" s="202"/>
      <c r="K375" s="202"/>
      <c r="L375" s="202"/>
      <c r="M375" s="202"/>
      <c r="N375" s="202"/>
      <c r="O375" s="202"/>
      <c r="P375" s="205"/>
      <c r="Q375" s="203"/>
      <c r="R375" s="203"/>
      <c r="S375" s="203"/>
      <c r="T375" s="203"/>
      <c r="U375" s="203"/>
      <c r="V375" s="203"/>
      <c r="W375" s="203"/>
      <c r="X375" s="203"/>
      <c r="Y375" s="203"/>
      <c r="Z375" s="203"/>
      <c r="AA375" s="203"/>
      <c r="AB375" s="203"/>
      <c r="AC375" s="204"/>
      <c r="AD375" s="204"/>
      <c r="AE375" s="202"/>
      <c r="AF375" s="202"/>
      <c r="AG375" s="202"/>
      <c r="AH375" s="202"/>
      <c r="AI375" s="202"/>
      <c r="AJ375" s="202"/>
      <c r="AK375" s="202"/>
      <c r="AL375" s="202"/>
      <c r="AM375" s="202"/>
      <c r="AN375" s="202"/>
      <c r="AO375" s="202"/>
      <c r="AP375" s="202"/>
      <c r="AQ375" s="202"/>
      <c r="AR375" s="202"/>
      <c r="AS375" s="202"/>
      <c r="AT375" s="202"/>
      <c r="AU375" s="202"/>
      <c r="AV375" s="202"/>
      <c r="AW375" s="202"/>
      <c r="AX375" s="202"/>
      <c r="AY375" s="202"/>
      <c r="AZ375" s="202"/>
      <c r="BA375" s="202"/>
      <c r="BB375" s="202"/>
      <c r="BC375" s="202"/>
      <c r="BD375" s="202"/>
      <c r="BE375" s="202"/>
      <c r="BF375" s="202"/>
      <c r="BG375" s="202"/>
      <c r="BH375" s="202"/>
      <c r="BI375" s="202"/>
      <c r="BJ375" s="202"/>
      <c r="BK375" s="202"/>
      <c r="BL375" s="202"/>
      <c r="BM375" s="202"/>
      <c r="BN375" s="202"/>
      <c r="BO375" s="202"/>
      <c r="BP375" s="202"/>
      <c r="BQ375" s="202"/>
      <c r="BR375" s="202"/>
      <c r="BS375" s="202"/>
      <c r="BT375" s="202"/>
      <c r="BU375" s="202"/>
      <c r="BV375" s="202"/>
      <c r="BW375" s="202"/>
      <c r="BX375" s="202"/>
      <c r="BY375" s="202"/>
      <c r="BZ375" s="202"/>
      <c r="CA375" s="202"/>
      <c r="CB375" s="202"/>
      <c r="CC375" s="202"/>
      <c r="CD375" s="202"/>
      <c r="CE375" s="202"/>
      <c r="CF375" s="202"/>
      <c r="CG375" s="202"/>
      <c r="CH375" s="202"/>
      <c r="CI375" s="202"/>
      <c r="CJ375" s="202"/>
      <c r="CK375" s="202"/>
      <c r="CL375" s="202"/>
      <c r="CM375" s="202"/>
      <c r="CN375" s="202"/>
      <c r="CO375" s="202"/>
      <c r="CP375" s="202"/>
      <c r="CQ375" s="202"/>
      <c r="CR375" s="202"/>
      <c r="CS375" s="202"/>
      <c r="CT375" s="202"/>
      <c r="CU375" s="202"/>
      <c r="CV375" s="202"/>
      <c r="CW375" s="202"/>
      <c r="CX375" s="202"/>
      <c r="CY375" s="202"/>
      <c r="CZ375" s="202"/>
      <c r="DA375" s="202"/>
      <c r="DB375" s="202"/>
      <c r="DC375" s="202"/>
      <c r="DD375" s="202"/>
      <c r="DE375" s="202"/>
      <c r="DF375" s="202"/>
      <c r="DG375" s="202"/>
      <c r="DH375" s="202"/>
    </row>
    <row r="376" spans="2:112" ht="20.100000000000001" customHeight="1" x14ac:dyDescent="0.25">
      <c r="B376" s="212"/>
      <c r="C376" s="213"/>
      <c r="D376" s="202"/>
      <c r="E376" s="202"/>
      <c r="F376" s="202"/>
      <c r="G376" s="202"/>
      <c r="H376" s="202"/>
      <c r="I376" s="202"/>
      <c r="J376" s="202"/>
      <c r="K376" s="202"/>
      <c r="L376" s="202"/>
      <c r="M376" s="202"/>
      <c r="N376" s="202"/>
      <c r="O376" s="202"/>
      <c r="P376" s="205"/>
      <c r="Q376" s="203"/>
      <c r="R376" s="203"/>
      <c r="S376" s="203"/>
      <c r="T376" s="203"/>
      <c r="U376" s="203"/>
      <c r="V376" s="203"/>
      <c r="W376" s="203"/>
      <c r="X376" s="203"/>
      <c r="Y376" s="203"/>
      <c r="Z376" s="203"/>
      <c r="AA376" s="203"/>
      <c r="AB376" s="203"/>
      <c r="AC376" s="204"/>
      <c r="AD376" s="204"/>
      <c r="AE376" s="202"/>
      <c r="AF376" s="202"/>
      <c r="AG376" s="202"/>
      <c r="AH376" s="202"/>
      <c r="AI376" s="202"/>
      <c r="AJ376" s="202"/>
      <c r="AK376" s="202"/>
      <c r="AL376" s="202"/>
      <c r="AM376" s="202"/>
      <c r="AN376" s="202"/>
      <c r="AO376" s="202"/>
      <c r="AP376" s="202"/>
      <c r="AQ376" s="202"/>
      <c r="AR376" s="202"/>
      <c r="AS376" s="202"/>
      <c r="AT376" s="202"/>
      <c r="AU376" s="202"/>
      <c r="AV376" s="202"/>
      <c r="AW376" s="202"/>
      <c r="AX376" s="202"/>
      <c r="AY376" s="202"/>
      <c r="AZ376" s="202"/>
      <c r="BA376" s="202"/>
      <c r="BB376" s="202"/>
      <c r="BC376" s="202"/>
      <c r="BD376" s="202"/>
      <c r="BE376" s="202"/>
      <c r="BF376" s="202"/>
      <c r="BG376" s="202"/>
      <c r="BH376" s="202"/>
      <c r="BI376" s="202"/>
      <c r="BJ376" s="202"/>
      <c r="BK376" s="202"/>
      <c r="BL376" s="202"/>
      <c r="BM376" s="202"/>
      <c r="BN376" s="202"/>
      <c r="BO376" s="202"/>
      <c r="BP376" s="202"/>
      <c r="BQ376" s="202"/>
      <c r="BR376" s="202"/>
      <c r="BS376" s="202"/>
      <c r="BT376" s="202"/>
      <c r="BU376" s="202"/>
      <c r="BV376" s="202"/>
      <c r="BW376" s="202"/>
      <c r="BX376" s="202"/>
      <c r="BY376" s="202"/>
      <c r="BZ376" s="202"/>
      <c r="CA376" s="202"/>
      <c r="CB376" s="202"/>
      <c r="CC376" s="202"/>
      <c r="CD376" s="202"/>
      <c r="CE376" s="202"/>
      <c r="CF376" s="202"/>
      <c r="CG376" s="202"/>
      <c r="CH376" s="202"/>
      <c r="CI376" s="202"/>
      <c r="CJ376" s="202"/>
      <c r="CK376" s="202"/>
      <c r="CL376" s="202"/>
      <c r="CM376" s="202"/>
      <c r="CN376" s="202"/>
      <c r="CO376" s="202"/>
      <c r="CP376" s="202"/>
      <c r="CQ376" s="202"/>
      <c r="CR376" s="202"/>
      <c r="CS376" s="202"/>
      <c r="CT376" s="202"/>
      <c r="CU376" s="202"/>
      <c r="CV376" s="202"/>
      <c r="CW376" s="202"/>
      <c r="CX376" s="202"/>
      <c r="CY376" s="202"/>
      <c r="CZ376" s="202"/>
      <c r="DA376" s="202"/>
      <c r="DB376" s="202"/>
      <c r="DC376" s="202"/>
      <c r="DD376" s="202"/>
      <c r="DE376" s="202"/>
      <c r="DF376" s="202"/>
      <c r="DG376" s="202"/>
      <c r="DH376" s="202"/>
    </row>
    <row r="377" spans="2:112" ht="20.100000000000001" customHeight="1" x14ac:dyDescent="0.25">
      <c r="B377" s="212"/>
      <c r="C377" s="213"/>
      <c r="D377" s="202"/>
      <c r="E377" s="202"/>
      <c r="F377" s="202"/>
      <c r="G377" s="202"/>
      <c r="H377" s="202"/>
      <c r="I377" s="202"/>
      <c r="J377" s="202"/>
      <c r="K377" s="202"/>
      <c r="L377" s="202"/>
      <c r="M377" s="202"/>
      <c r="N377" s="202"/>
      <c r="O377" s="202"/>
      <c r="P377" s="205"/>
      <c r="Q377" s="203"/>
      <c r="R377" s="203"/>
      <c r="S377" s="203"/>
      <c r="T377" s="203"/>
      <c r="U377" s="203"/>
      <c r="V377" s="203"/>
      <c r="W377" s="203"/>
      <c r="X377" s="203"/>
      <c r="Y377" s="203"/>
      <c r="Z377" s="203"/>
      <c r="AA377" s="203"/>
      <c r="AB377" s="203"/>
      <c r="AC377" s="204"/>
      <c r="AD377" s="204"/>
      <c r="AE377" s="202"/>
      <c r="AF377" s="202"/>
      <c r="AG377" s="202"/>
      <c r="AH377" s="202"/>
      <c r="AI377" s="202"/>
      <c r="AJ377" s="202"/>
      <c r="AK377" s="202"/>
      <c r="AL377" s="202"/>
      <c r="AM377" s="202"/>
      <c r="AN377" s="202"/>
      <c r="AO377" s="202"/>
      <c r="AP377" s="202"/>
      <c r="AQ377" s="202"/>
      <c r="AR377" s="202"/>
      <c r="AS377" s="202"/>
      <c r="AT377" s="202"/>
      <c r="AU377" s="202"/>
      <c r="AV377" s="202"/>
      <c r="AW377" s="202"/>
      <c r="AX377" s="202"/>
      <c r="AY377" s="202"/>
      <c r="AZ377" s="202"/>
      <c r="BA377" s="202"/>
      <c r="BB377" s="202"/>
      <c r="BC377" s="202"/>
      <c r="BD377" s="202"/>
      <c r="BE377" s="202"/>
      <c r="BF377" s="202"/>
      <c r="BG377" s="202"/>
      <c r="BH377" s="202"/>
      <c r="BI377" s="202"/>
      <c r="BJ377" s="202"/>
      <c r="BK377" s="202"/>
      <c r="BL377" s="202"/>
      <c r="BM377" s="202"/>
      <c r="BN377" s="202"/>
      <c r="BO377" s="202"/>
      <c r="BP377" s="202"/>
      <c r="BQ377" s="202"/>
      <c r="BR377" s="202"/>
      <c r="BS377" s="202"/>
      <c r="BT377" s="202"/>
      <c r="BU377" s="202"/>
      <c r="BV377" s="202"/>
      <c r="BW377" s="202"/>
      <c r="BX377" s="202"/>
      <c r="BY377" s="202"/>
      <c r="BZ377" s="202"/>
      <c r="CA377" s="202"/>
      <c r="CB377" s="202"/>
      <c r="CC377" s="202"/>
      <c r="CD377" s="202"/>
      <c r="CE377" s="202"/>
      <c r="CF377" s="202"/>
      <c r="CG377" s="202"/>
      <c r="CH377" s="202"/>
      <c r="CI377" s="202"/>
      <c r="CJ377" s="202"/>
      <c r="CK377" s="202"/>
      <c r="CL377" s="202"/>
      <c r="CM377" s="202"/>
      <c r="CN377" s="202"/>
      <c r="CO377" s="202"/>
      <c r="CP377" s="202"/>
      <c r="CQ377" s="202"/>
      <c r="CR377" s="202"/>
      <c r="CS377" s="202"/>
      <c r="CT377" s="202"/>
      <c r="CU377" s="202"/>
      <c r="CV377" s="202"/>
      <c r="CW377" s="202"/>
      <c r="CX377" s="202"/>
      <c r="CY377" s="202"/>
      <c r="CZ377" s="202"/>
      <c r="DA377" s="202"/>
      <c r="DB377" s="202"/>
      <c r="DC377" s="202"/>
      <c r="DD377" s="202"/>
      <c r="DE377" s="202"/>
      <c r="DF377" s="202"/>
      <c r="DG377" s="202"/>
      <c r="DH377" s="202"/>
    </row>
    <row r="378" spans="2:112" ht="20.100000000000001" customHeight="1" x14ac:dyDescent="0.25">
      <c r="B378" s="212"/>
      <c r="C378" s="213"/>
      <c r="D378" s="202"/>
      <c r="E378" s="202"/>
      <c r="F378" s="202"/>
      <c r="G378" s="202"/>
      <c r="H378" s="202"/>
      <c r="I378" s="202"/>
      <c r="J378" s="202"/>
      <c r="K378" s="202"/>
      <c r="L378" s="202"/>
      <c r="M378" s="202"/>
      <c r="N378" s="202"/>
      <c r="O378" s="202"/>
      <c r="P378" s="205"/>
      <c r="Q378" s="203"/>
      <c r="R378" s="203"/>
      <c r="S378" s="203"/>
      <c r="T378" s="203"/>
      <c r="U378" s="203"/>
      <c r="V378" s="203"/>
      <c r="W378" s="203"/>
      <c r="X378" s="203"/>
      <c r="Y378" s="203"/>
      <c r="Z378" s="203"/>
      <c r="AA378" s="203"/>
      <c r="AB378" s="203"/>
      <c r="AC378" s="204"/>
      <c r="AD378" s="204"/>
      <c r="AE378" s="202"/>
      <c r="AF378" s="202"/>
      <c r="AG378" s="202"/>
      <c r="AH378" s="202"/>
      <c r="AI378" s="202"/>
      <c r="AJ378" s="202"/>
      <c r="AK378" s="202"/>
      <c r="AL378" s="202"/>
      <c r="AM378" s="202"/>
      <c r="AN378" s="202"/>
      <c r="AO378" s="202"/>
      <c r="AP378" s="202"/>
      <c r="AQ378" s="202"/>
      <c r="AR378" s="202"/>
      <c r="AS378" s="202"/>
      <c r="AT378" s="202"/>
      <c r="AU378" s="202"/>
      <c r="AV378" s="202"/>
      <c r="AW378" s="202"/>
      <c r="AX378" s="202"/>
      <c r="AY378" s="202"/>
      <c r="AZ378" s="202"/>
      <c r="BA378" s="202"/>
      <c r="BB378" s="202"/>
      <c r="BC378" s="202"/>
      <c r="BD378" s="202"/>
      <c r="BE378" s="202"/>
      <c r="BF378" s="202"/>
      <c r="BG378" s="202"/>
      <c r="BH378" s="202"/>
      <c r="BI378" s="202"/>
      <c r="BJ378" s="202"/>
      <c r="BK378" s="202"/>
      <c r="BL378" s="202"/>
      <c r="BM378" s="202"/>
      <c r="BN378" s="202"/>
      <c r="BO378" s="202"/>
      <c r="BP378" s="202"/>
      <c r="BQ378" s="202"/>
      <c r="BR378" s="202"/>
      <c r="BS378" s="202"/>
      <c r="BT378" s="202"/>
      <c r="BU378" s="202"/>
      <c r="BV378" s="202"/>
      <c r="BW378" s="202"/>
      <c r="BX378" s="202"/>
      <c r="BY378" s="202"/>
      <c r="BZ378" s="202"/>
      <c r="CA378" s="202"/>
      <c r="CB378" s="202"/>
      <c r="CC378" s="202"/>
      <c r="CD378" s="202"/>
      <c r="CE378" s="202"/>
      <c r="CF378" s="202"/>
      <c r="CG378" s="202"/>
      <c r="CH378" s="202"/>
      <c r="CI378" s="202"/>
      <c r="CJ378" s="202"/>
      <c r="CK378" s="202"/>
      <c r="CL378" s="202"/>
      <c r="CM378" s="202"/>
      <c r="CN378" s="202"/>
      <c r="CO378" s="202"/>
      <c r="CP378" s="202"/>
      <c r="CQ378" s="202"/>
      <c r="CR378" s="202"/>
      <c r="CS378" s="202"/>
      <c r="CT378" s="202"/>
      <c r="CU378" s="202"/>
      <c r="CV378" s="202"/>
      <c r="CW378" s="202"/>
      <c r="CX378" s="202"/>
      <c r="CY378" s="202"/>
      <c r="CZ378" s="202"/>
      <c r="DA378" s="202"/>
      <c r="DB378" s="202"/>
      <c r="DC378" s="202"/>
      <c r="DD378" s="202"/>
      <c r="DE378" s="202"/>
      <c r="DF378" s="202"/>
      <c r="DG378" s="202"/>
      <c r="DH378" s="202"/>
    </row>
    <row r="379" spans="2:112" ht="20.100000000000001" customHeight="1" x14ac:dyDescent="0.25">
      <c r="B379" s="212"/>
      <c r="C379" s="213"/>
      <c r="D379" s="202"/>
      <c r="E379" s="202"/>
      <c r="F379" s="202"/>
      <c r="G379" s="202"/>
      <c r="H379" s="202"/>
      <c r="I379" s="202"/>
      <c r="J379" s="202"/>
      <c r="K379" s="202"/>
      <c r="L379" s="202"/>
      <c r="M379" s="202"/>
      <c r="N379" s="202"/>
      <c r="O379" s="202"/>
      <c r="P379" s="205"/>
      <c r="Q379" s="203"/>
      <c r="R379" s="203"/>
      <c r="S379" s="203"/>
      <c r="T379" s="203"/>
      <c r="U379" s="203"/>
      <c r="V379" s="203"/>
      <c r="W379" s="203"/>
      <c r="X379" s="203"/>
      <c r="Y379" s="203"/>
      <c r="Z379" s="203"/>
      <c r="AA379" s="203"/>
      <c r="AB379" s="203"/>
      <c r="AC379" s="204"/>
      <c r="AD379" s="204"/>
      <c r="AE379" s="202"/>
      <c r="AF379" s="202"/>
      <c r="AG379" s="202"/>
      <c r="AH379" s="202"/>
      <c r="AI379" s="202"/>
      <c r="AJ379" s="202"/>
      <c r="AK379" s="202"/>
      <c r="AL379" s="202"/>
      <c r="AM379" s="202"/>
      <c r="AN379" s="202"/>
      <c r="AO379" s="202"/>
      <c r="AP379" s="202"/>
      <c r="AQ379" s="202"/>
      <c r="AR379" s="202"/>
      <c r="AS379" s="202"/>
      <c r="AT379" s="202"/>
      <c r="AU379" s="202"/>
      <c r="AV379" s="202"/>
      <c r="AW379" s="202"/>
      <c r="AX379" s="202"/>
      <c r="AY379" s="202"/>
      <c r="AZ379" s="202"/>
      <c r="BA379" s="202"/>
      <c r="BB379" s="202"/>
      <c r="BC379" s="202"/>
      <c r="BD379" s="202"/>
      <c r="BE379" s="202"/>
      <c r="BF379" s="202"/>
      <c r="BG379" s="202"/>
      <c r="BH379" s="202"/>
      <c r="BI379" s="202"/>
      <c r="BJ379" s="202"/>
      <c r="BK379" s="202"/>
      <c r="BL379" s="202"/>
      <c r="BM379" s="202"/>
      <c r="BN379" s="202"/>
      <c r="BO379" s="202"/>
      <c r="BP379" s="202"/>
      <c r="BQ379" s="202"/>
      <c r="BR379" s="202"/>
      <c r="BS379" s="202"/>
      <c r="BT379" s="202"/>
      <c r="BU379" s="202"/>
      <c r="BV379" s="202"/>
      <c r="BW379" s="202"/>
      <c r="BX379" s="202"/>
      <c r="BY379" s="202"/>
      <c r="BZ379" s="202"/>
      <c r="CA379" s="202"/>
      <c r="CB379" s="202"/>
      <c r="CC379" s="202"/>
      <c r="CD379" s="202"/>
      <c r="CE379" s="202"/>
      <c r="CF379" s="202"/>
      <c r="CG379" s="202"/>
      <c r="CH379" s="202"/>
      <c r="CI379" s="202"/>
      <c r="CJ379" s="202"/>
      <c r="CK379" s="202"/>
      <c r="CL379" s="202"/>
      <c r="CM379" s="202"/>
      <c r="CN379" s="202"/>
      <c r="CO379" s="202"/>
      <c r="CP379" s="202"/>
      <c r="CQ379" s="202"/>
      <c r="CR379" s="202"/>
      <c r="CS379" s="202"/>
      <c r="CT379" s="202"/>
      <c r="CU379" s="202"/>
      <c r="CV379" s="202"/>
      <c r="CW379" s="202"/>
      <c r="CX379" s="202"/>
      <c r="CY379" s="202"/>
      <c r="CZ379" s="202"/>
      <c r="DA379" s="202"/>
      <c r="DB379" s="202"/>
      <c r="DC379" s="202"/>
      <c r="DD379" s="202"/>
      <c r="DE379" s="202"/>
      <c r="DF379" s="202"/>
      <c r="DG379" s="202"/>
      <c r="DH379" s="202"/>
    </row>
    <row r="380" spans="2:112" ht="20.100000000000001" customHeight="1" x14ac:dyDescent="0.25">
      <c r="B380" s="212"/>
      <c r="C380" s="213"/>
      <c r="D380" s="202"/>
      <c r="E380" s="202"/>
      <c r="F380" s="202"/>
      <c r="G380" s="202"/>
      <c r="H380" s="202"/>
      <c r="I380" s="202"/>
      <c r="J380" s="202"/>
      <c r="K380" s="202"/>
      <c r="L380" s="202"/>
      <c r="M380" s="202"/>
      <c r="N380" s="202"/>
      <c r="O380" s="202"/>
      <c r="P380" s="205"/>
      <c r="Q380" s="203"/>
      <c r="R380" s="203"/>
      <c r="S380" s="203"/>
      <c r="T380" s="203"/>
      <c r="U380" s="203"/>
      <c r="V380" s="203"/>
      <c r="W380" s="203"/>
      <c r="X380" s="203"/>
      <c r="Y380" s="203"/>
      <c r="Z380" s="203"/>
      <c r="AA380" s="203"/>
      <c r="AB380" s="203"/>
      <c r="AC380" s="204"/>
      <c r="AD380" s="204"/>
      <c r="AE380" s="202"/>
      <c r="AF380" s="202"/>
      <c r="AG380" s="202"/>
      <c r="AH380" s="202"/>
      <c r="AI380" s="202"/>
      <c r="AJ380" s="202"/>
      <c r="AK380" s="202"/>
      <c r="AL380" s="202"/>
      <c r="AM380" s="202"/>
      <c r="AN380" s="202"/>
      <c r="AO380" s="202"/>
      <c r="AP380" s="202"/>
      <c r="AQ380" s="202"/>
      <c r="AR380" s="202"/>
      <c r="AS380" s="202"/>
      <c r="AT380" s="202"/>
      <c r="AU380" s="202"/>
      <c r="AV380" s="202"/>
      <c r="AW380" s="202"/>
      <c r="AX380" s="202"/>
      <c r="AY380" s="202"/>
      <c r="AZ380" s="202"/>
      <c r="BA380" s="202"/>
      <c r="BB380" s="202"/>
      <c r="BC380" s="202"/>
      <c r="BD380" s="202"/>
      <c r="BE380" s="202"/>
      <c r="BF380" s="202"/>
      <c r="BG380" s="202"/>
      <c r="BH380" s="202"/>
      <c r="BI380" s="202"/>
      <c r="BJ380" s="202"/>
      <c r="BK380" s="202"/>
      <c r="BL380" s="202"/>
      <c r="BM380" s="202"/>
      <c r="BN380" s="202"/>
      <c r="BO380" s="202"/>
      <c r="BP380" s="202"/>
      <c r="BQ380" s="202"/>
      <c r="BR380" s="202"/>
      <c r="BS380" s="202"/>
      <c r="BT380" s="202"/>
      <c r="BU380" s="202"/>
      <c r="BV380" s="202"/>
      <c r="BW380" s="202"/>
      <c r="BX380" s="202"/>
      <c r="BY380" s="202"/>
      <c r="BZ380" s="202"/>
      <c r="CA380" s="202"/>
      <c r="CB380" s="202"/>
      <c r="CC380" s="202"/>
      <c r="CD380" s="202"/>
      <c r="CE380" s="202"/>
      <c r="CF380" s="202"/>
      <c r="CG380" s="202"/>
      <c r="CH380" s="202"/>
      <c r="CI380" s="202"/>
      <c r="CJ380" s="202"/>
      <c r="CK380" s="202"/>
      <c r="CL380" s="202"/>
      <c r="CM380" s="202"/>
      <c r="CN380" s="202"/>
      <c r="CO380" s="202"/>
      <c r="CP380" s="202"/>
      <c r="CQ380" s="202"/>
      <c r="CR380" s="202"/>
      <c r="CS380" s="202"/>
      <c r="CT380" s="202"/>
      <c r="CU380" s="202"/>
      <c r="CV380" s="202"/>
      <c r="CW380" s="202"/>
      <c r="CX380" s="202"/>
      <c r="CY380" s="202"/>
      <c r="CZ380" s="202"/>
      <c r="DA380" s="202"/>
      <c r="DB380" s="202"/>
      <c r="DC380" s="202"/>
      <c r="DD380" s="202"/>
      <c r="DE380" s="202"/>
      <c r="DF380" s="202"/>
      <c r="DG380" s="202"/>
      <c r="DH380" s="202"/>
    </row>
    <row r="381" spans="2:112" ht="20.100000000000001" customHeight="1" x14ac:dyDescent="0.25">
      <c r="B381" s="212"/>
      <c r="C381" s="213"/>
      <c r="D381" s="202"/>
      <c r="E381" s="202"/>
      <c r="F381" s="202"/>
      <c r="G381" s="202"/>
      <c r="H381" s="202"/>
      <c r="I381" s="202"/>
      <c r="J381" s="202"/>
      <c r="K381" s="202"/>
      <c r="L381" s="202"/>
      <c r="M381" s="202"/>
      <c r="N381" s="202"/>
      <c r="O381" s="202"/>
      <c r="P381" s="205"/>
      <c r="Q381" s="203"/>
      <c r="R381" s="203"/>
      <c r="S381" s="203"/>
      <c r="T381" s="203"/>
      <c r="U381" s="203"/>
      <c r="V381" s="203"/>
      <c r="W381" s="203"/>
      <c r="X381" s="203"/>
      <c r="Y381" s="203"/>
      <c r="Z381" s="203"/>
      <c r="AA381" s="203"/>
      <c r="AB381" s="203"/>
      <c r="AC381" s="204"/>
      <c r="AD381" s="204"/>
      <c r="AE381" s="202"/>
      <c r="AF381" s="202"/>
      <c r="AG381" s="202"/>
      <c r="AH381" s="202"/>
      <c r="AI381" s="202"/>
      <c r="AJ381" s="202"/>
      <c r="AK381" s="202"/>
      <c r="AL381" s="202"/>
      <c r="AM381" s="202"/>
      <c r="AN381" s="202"/>
      <c r="AO381" s="202"/>
      <c r="AP381" s="202"/>
      <c r="AQ381" s="202"/>
      <c r="AR381" s="202"/>
      <c r="AS381" s="202"/>
      <c r="AT381" s="202"/>
      <c r="AU381" s="202"/>
      <c r="AV381" s="202"/>
      <c r="AW381" s="202"/>
      <c r="AX381" s="202"/>
      <c r="AY381" s="202"/>
      <c r="AZ381" s="202"/>
      <c r="BA381" s="202"/>
      <c r="BB381" s="202"/>
      <c r="BC381" s="202"/>
      <c r="BD381" s="202"/>
      <c r="BE381" s="202"/>
      <c r="BF381" s="202"/>
      <c r="BG381" s="202"/>
      <c r="BH381" s="202"/>
      <c r="BI381" s="202"/>
      <c r="BJ381" s="202"/>
      <c r="BK381" s="202"/>
      <c r="BL381" s="202"/>
      <c r="BM381" s="202"/>
      <c r="BN381" s="202"/>
      <c r="BO381" s="202"/>
      <c r="BP381" s="202"/>
      <c r="BQ381" s="202"/>
      <c r="BR381" s="202"/>
      <c r="BS381" s="202"/>
      <c r="BT381" s="202"/>
      <c r="BU381" s="202"/>
      <c r="BV381" s="202"/>
      <c r="BW381" s="202"/>
      <c r="BX381" s="202"/>
      <c r="BY381" s="202"/>
      <c r="BZ381" s="202"/>
      <c r="CA381" s="202"/>
      <c r="CB381" s="202"/>
      <c r="CC381" s="202"/>
      <c r="CD381" s="202"/>
      <c r="CE381" s="202"/>
      <c r="CF381" s="202"/>
      <c r="CG381" s="202"/>
      <c r="CH381" s="202"/>
      <c r="CI381" s="202"/>
      <c r="CJ381" s="202"/>
      <c r="CK381" s="202"/>
      <c r="CL381" s="202"/>
      <c r="CM381" s="202"/>
      <c r="CN381" s="202"/>
      <c r="CO381" s="202"/>
      <c r="CP381" s="202"/>
      <c r="CQ381" s="202"/>
      <c r="CR381" s="202"/>
      <c r="CS381" s="202"/>
      <c r="CT381" s="202"/>
      <c r="CU381" s="202"/>
      <c r="CV381" s="202"/>
      <c r="CW381" s="202"/>
      <c r="CX381" s="202"/>
      <c r="CY381" s="202"/>
      <c r="CZ381" s="202"/>
      <c r="DA381" s="202"/>
      <c r="DB381" s="202"/>
      <c r="DC381" s="202"/>
      <c r="DD381" s="202"/>
      <c r="DE381" s="202"/>
      <c r="DF381" s="202"/>
      <c r="DG381" s="202"/>
      <c r="DH381" s="202"/>
    </row>
    <row r="382" spans="2:112" ht="20.100000000000001" customHeight="1" x14ac:dyDescent="0.25">
      <c r="B382" s="212"/>
      <c r="C382" s="213"/>
      <c r="D382" s="202"/>
      <c r="E382" s="202"/>
      <c r="F382" s="202"/>
      <c r="G382" s="202"/>
      <c r="H382" s="202"/>
      <c r="I382" s="202"/>
      <c r="J382" s="202"/>
      <c r="K382" s="202"/>
      <c r="L382" s="202"/>
      <c r="M382" s="202"/>
      <c r="N382" s="202"/>
      <c r="O382" s="202"/>
      <c r="P382" s="205"/>
      <c r="Q382" s="203"/>
      <c r="R382" s="203"/>
      <c r="S382" s="203"/>
      <c r="T382" s="203"/>
      <c r="U382" s="203"/>
      <c r="V382" s="203"/>
      <c r="W382" s="203"/>
      <c r="X382" s="203"/>
      <c r="Y382" s="203"/>
      <c r="Z382" s="203"/>
      <c r="AA382" s="203"/>
      <c r="AB382" s="203"/>
      <c r="AC382" s="204"/>
      <c r="AD382" s="204"/>
      <c r="AE382" s="202"/>
      <c r="AF382" s="202"/>
      <c r="AG382" s="202"/>
      <c r="AH382" s="202"/>
      <c r="AI382" s="202"/>
      <c r="AJ382" s="202"/>
      <c r="AK382" s="202"/>
      <c r="AL382" s="202"/>
      <c r="AM382" s="202"/>
      <c r="AN382" s="202"/>
      <c r="AO382" s="202"/>
      <c r="AP382" s="202"/>
      <c r="AQ382" s="202"/>
      <c r="AR382" s="202"/>
      <c r="AS382" s="202"/>
      <c r="AT382" s="202"/>
      <c r="AU382" s="202"/>
      <c r="AV382" s="202"/>
      <c r="AW382" s="202"/>
      <c r="AX382" s="202"/>
      <c r="AY382" s="202"/>
      <c r="AZ382" s="202"/>
      <c r="BA382" s="202"/>
      <c r="BB382" s="202"/>
      <c r="BC382" s="202"/>
      <c r="BD382" s="202"/>
      <c r="BE382" s="202"/>
      <c r="BF382" s="202"/>
      <c r="BG382" s="202"/>
      <c r="BH382" s="202"/>
      <c r="BI382" s="202"/>
      <c r="BJ382" s="202"/>
      <c r="BK382" s="202"/>
      <c r="BL382" s="202"/>
      <c r="BM382" s="202"/>
      <c r="BN382" s="202"/>
      <c r="BO382" s="202"/>
      <c r="BP382" s="202"/>
      <c r="BQ382" s="202"/>
      <c r="BR382" s="202"/>
      <c r="BS382" s="202"/>
      <c r="BT382" s="202"/>
      <c r="BU382" s="202"/>
      <c r="BV382" s="202"/>
      <c r="BW382" s="202"/>
      <c r="BX382" s="202"/>
      <c r="BY382" s="202"/>
      <c r="BZ382" s="202"/>
      <c r="CA382" s="202"/>
      <c r="CB382" s="202"/>
      <c r="CC382" s="202"/>
      <c r="CD382" s="202"/>
      <c r="CE382" s="202"/>
      <c r="CF382" s="202"/>
      <c r="CG382" s="202"/>
      <c r="CH382" s="202"/>
      <c r="CI382" s="202"/>
      <c r="CJ382" s="202"/>
      <c r="CK382" s="202"/>
      <c r="CL382" s="202"/>
      <c r="CM382" s="202"/>
      <c r="CN382" s="202"/>
      <c r="CO382" s="202"/>
      <c r="CP382" s="202"/>
      <c r="CQ382" s="202"/>
      <c r="CR382" s="202"/>
      <c r="CS382" s="202"/>
      <c r="CT382" s="202"/>
      <c r="CU382" s="202"/>
      <c r="CV382" s="202"/>
      <c r="CW382" s="202"/>
      <c r="CX382" s="202"/>
      <c r="CY382" s="202"/>
      <c r="CZ382" s="202"/>
      <c r="DA382" s="202"/>
      <c r="DB382" s="202"/>
      <c r="DC382" s="202"/>
      <c r="DD382" s="202"/>
      <c r="DE382" s="202"/>
      <c r="DF382" s="202"/>
      <c r="DG382" s="202"/>
      <c r="DH382" s="202"/>
    </row>
    <row r="383" spans="2:112" ht="20.100000000000001" customHeight="1" x14ac:dyDescent="0.25">
      <c r="B383" s="212"/>
      <c r="C383" s="213"/>
      <c r="D383" s="202"/>
      <c r="E383" s="202"/>
      <c r="F383" s="202"/>
      <c r="G383" s="202"/>
      <c r="H383" s="202"/>
      <c r="I383" s="202"/>
      <c r="J383" s="202"/>
      <c r="K383" s="202"/>
      <c r="L383" s="202"/>
      <c r="M383" s="202"/>
      <c r="N383" s="202"/>
      <c r="O383" s="202"/>
      <c r="P383" s="205"/>
      <c r="Q383" s="203"/>
      <c r="R383" s="203"/>
      <c r="S383" s="203"/>
      <c r="T383" s="203"/>
      <c r="U383" s="203"/>
      <c r="V383" s="203"/>
      <c r="W383" s="203"/>
      <c r="X383" s="203"/>
      <c r="Y383" s="203"/>
      <c r="Z383" s="203"/>
      <c r="AA383" s="203"/>
      <c r="AB383" s="203"/>
      <c r="AC383" s="204"/>
      <c r="AD383" s="204"/>
      <c r="AE383" s="202"/>
      <c r="AF383" s="202"/>
      <c r="AG383" s="202"/>
      <c r="AH383" s="202"/>
      <c r="AI383" s="202"/>
      <c r="AJ383" s="202"/>
      <c r="AK383" s="202"/>
      <c r="AL383" s="202"/>
      <c r="AM383" s="202"/>
      <c r="AN383" s="202"/>
      <c r="AO383" s="202"/>
      <c r="AP383" s="202"/>
      <c r="AQ383" s="202"/>
      <c r="AR383" s="202"/>
      <c r="AS383" s="202"/>
      <c r="AT383" s="202"/>
      <c r="AU383" s="202"/>
      <c r="AV383" s="202"/>
      <c r="AW383" s="202"/>
      <c r="AX383" s="202"/>
      <c r="AY383" s="202"/>
      <c r="AZ383" s="202"/>
      <c r="BA383" s="202"/>
      <c r="BB383" s="202"/>
      <c r="BC383" s="202"/>
      <c r="BD383" s="202"/>
      <c r="BE383" s="202"/>
      <c r="BF383" s="202"/>
      <c r="BG383" s="202"/>
      <c r="BH383" s="202"/>
      <c r="BI383" s="202"/>
      <c r="BJ383" s="202"/>
      <c r="BK383" s="202"/>
      <c r="BL383" s="202"/>
      <c r="BM383" s="202"/>
      <c r="BN383" s="202"/>
      <c r="BO383" s="202"/>
      <c r="BP383" s="202"/>
      <c r="BQ383" s="202"/>
      <c r="BR383" s="202"/>
      <c r="BS383" s="202"/>
      <c r="BT383" s="202"/>
      <c r="BU383" s="202"/>
      <c r="BV383" s="202"/>
      <c r="BW383" s="202"/>
      <c r="BX383" s="202"/>
      <c r="BY383" s="202"/>
      <c r="BZ383" s="202"/>
      <c r="CA383" s="202"/>
      <c r="CB383" s="202"/>
      <c r="CC383" s="202"/>
      <c r="CD383" s="202"/>
      <c r="CE383" s="202"/>
      <c r="CF383" s="202"/>
      <c r="CG383" s="202"/>
      <c r="CH383" s="202"/>
      <c r="CI383" s="202"/>
      <c r="CJ383" s="202"/>
      <c r="CK383" s="202"/>
      <c r="CL383" s="202"/>
      <c r="CM383" s="202"/>
      <c r="CN383" s="202"/>
      <c r="CO383" s="202"/>
      <c r="CP383" s="202"/>
      <c r="CQ383" s="202"/>
      <c r="CR383" s="202"/>
      <c r="CS383" s="202"/>
      <c r="CT383" s="202"/>
      <c r="CU383" s="202"/>
      <c r="CV383" s="202"/>
      <c r="CW383" s="202"/>
      <c r="CX383" s="202"/>
      <c r="CY383" s="202"/>
      <c r="CZ383" s="202"/>
      <c r="DA383" s="202"/>
      <c r="DB383" s="202"/>
      <c r="DC383" s="202"/>
      <c r="DD383" s="202"/>
      <c r="DE383" s="202"/>
      <c r="DF383" s="202"/>
      <c r="DG383" s="202"/>
      <c r="DH383" s="202"/>
    </row>
    <row r="384" spans="2:112" ht="20.100000000000001" customHeight="1" x14ac:dyDescent="0.25">
      <c r="B384" s="212"/>
      <c r="C384" s="213"/>
      <c r="D384" s="202"/>
      <c r="E384" s="202"/>
      <c r="F384" s="202"/>
      <c r="G384" s="202"/>
      <c r="H384" s="202"/>
      <c r="I384" s="202"/>
      <c r="J384" s="202"/>
      <c r="K384" s="202"/>
      <c r="L384" s="202"/>
      <c r="M384" s="202"/>
      <c r="N384" s="202"/>
      <c r="O384" s="202"/>
      <c r="P384" s="205"/>
      <c r="Q384" s="203"/>
      <c r="R384" s="203"/>
      <c r="S384" s="203"/>
      <c r="T384" s="203"/>
      <c r="U384" s="203"/>
      <c r="V384" s="203"/>
      <c r="W384" s="203"/>
      <c r="X384" s="203"/>
      <c r="Y384" s="203"/>
      <c r="Z384" s="203"/>
      <c r="AA384" s="203"/>
      <c r="AB384" s="203"/>
      <c r="AC384" s="204"/>
      <c r="AD384" s="204"/>
      <c r="AE384" s="202"/>
      <c r="AF384" s="202"/>
      <c r="AG384" s="202"/>
      <c r="AH384" s="202"/>
      <c r="AI384" s="202"/>
      <c r="AJ384" s="202"/>
      <c r="AK384" s="202"/>
      <c r="AL384" s="202"/>
      <c r="AM384" s="202"/>
      <c r="AN384" s="202"/>
      <c r="AO384" s="202"/>
      <c r="AP384" s="202"/>
      <c r="AQ384" s="202"/>
      <c r="AR384" s="202"/>
      <c r="AS384" s="202"/>
      <c r="AT384" s="202"/>
      <c r="AU384" s="202"/>
      <c r="AV384" s="202"/>
      <c r="AW384" s="202"/>
      <c r="AX384" s="202"/>
      <c r="AY384" s="202"/>
      <c r="AZ384" s="202"/>
      <c r="BA384" s="202"/>
      <c r="BB384" s="202"/>
      <c r="BC384" s="202"/>
      <c r="BD384" s="202"/>
      <c r="BE384" s="202"/>
      <c r="BF384" s="202"/>
      <c r="BG384" s="202"/>
      <c r="BH384" s="202"/>
      <c r="BI384" s="202"/>
      <c r="BJ384" s="202"/>
      <c r="BK384" s="202"/>
      <c r="BL384" s="202"/>
      <c r="BM384" s="202"/>
      <c r="BN384" s="202"/>
      <c r="BO384" s="202"/>
      <c r="BP384" s="202"/>
      <c r="BQ384" s="202"/>
      <c r="BR384" s="202"/>
      <c r="BS384" s="202"/>
      <c r="BT384" s="202"/>
      <c r="BU384" s="202"/>
      <c r="BV384" s="202"/>
      <c r="BW384" s="202"/>
      <c r="BX384" s="202"/>
      <c r="BY384" s="202"/>
      <c r="BZ384" s="202"/>
      <c r="CA384" s="202"/>
      <c r="CB384" s="202"/>
      <c r="CC384" s="202"/>
      <c r="CD384" s="202"/>
      <c r="CE384" s="202"/>
      <c r="CF384" s="202"/>
      <c r="CG384" s="202"/>
      <c r="CH384" s="202"/>
      <c r="CI384" s="202"/>
      <c r="CJ384" s="202"/>
      <c r="CK384" s="202"/>
      <c r="CL384" s="202"/>
      <c r="CM384" s="202"/>
      <c r="CN384" s="202"/>
      <c r="CO384" s="202"/>
      <c r="CP384" s="202"/>
      <c r="CQ384" s="202"/>
      <c r="CR384" s="202"/>
      <c r="CS384" s="202"/>
      <c r="CT384" s="202"/>
      <c r="CU384" s="202"/>
      <c r="CV384" s="202"/>
      <c r="CW384" s="202"/>
      <c r="CX384" s="202"/>
      <c r="CY384" s="202"/>
      <c r="CZ384" s="202"/>
      <c r="DA384" s="202"/>
      <c r="DB384" s="202"/>
      <c r="DC384" s="202"/>
      <c r="DD384" s="202"/>
      <c r="DE384" s="202"/>
      <c r="DF384" s="202"/>
      <c r="DG384" s="202"/>
      <c r="DH384" s="202"/>
    </row>
    <row r="385" spans="2:112" ht="20.100000000000001" customHeight="1" x14ac:dyDescent="0.25">
      <c r="B385" s="212"/>
      <c r="C385" s="213"/>
      <c r="D385" s="202"/>
      <c r="E385" s="202"/>
      <c r="F385" s="202"/>
      <c r="G385" s="202"/>
      <c r="H385" s="202"/>
      <c r="I385" s="202"/>
      <c r="J385" s="202"/>
      <c r="K385" s="202"/>
      <c r="L385" s="202"/>
      <c r="M385" s="202"/>
      <c r="N385" s="202"/>
      <c r="O385" s="202"/>
      <c r="P385" s="205"/>
      <c r="Q385" s="203"/>
      <c r="R385" s="203"/>
      <c r="S385" s="203"/>
      <c r="T385" s="203"/>
      <c r="U385" s="203"/>
      <c r="V385" s="203"/>
      <c r="W385" s="203"/>
      <c r="X385" s="203"/>
      <c r="Y385" s="203"/>
      <c r="Z385" s="203"/>
      <c r="AA385" s="203"/>
      <c r="AB385" s="203"/>
      <c r="AC385" s="204"/>
      <c r="AD385" s="204"/>
      <c r="AE385" s="202"/>
      <c r="AF385" s="202"/>
      <c r="AG385" s="202"/>
      <c r="AH385" s="202"/>
      <c r="AI385" s="202"/>
      <c r="AJ385" s="202"/>
      <c r="AK385" s="202"/>
      <c r="AL385" s="202"/>
      <c r="AM385" s="202"/>
      <c r="AN385" s="202"/>
      <c r="AO385" s="202"/>
      <c r="AP385" s="202"/>
      <c r="AQ385" s="202"/>
      <c r="AR385" s="202"/>
      <c r="AS385" s="202"/>
      <c r="AT385" s="202"/>
      <c r="AU385" s="202"/>
      <c r="AV385" s="202"/>
      <c r="AW385" s="202"/>
      <c r="AX385" s="202"/>
      <c r="AY385" s="202"/>
      <c r="AZ385" s="202"/>
      <c r="BA385" s="202"/>
      <c r="BB385" s="202"/>
      <c r="BC385" s="202"/>
      <c r="BD385" s="202"/>
      <c r="BE385" s="202"/>
      <c r="BF385" s="202"/>
      <c r="BG385" s="202"/>
      <c r="BH385" s="202"/>
      <c r="BI385" s="202"/>
      <c r="BJ385" s="202"/>
      <c r="BK385" s="202"/>
      <c r="BL385" s="202"/>
      <c r="BM385" s="202"/>
      <c r="BN385" s="202"/>
      <c r="BO385" s="202"/>
      <c r="BP385" s="202"/>
      <c r="BQ385" s="202"/>
      <c r="BR385" s="202"/>
      <c r="BS385" s="202"/>
      <c r="BT385" s="202"/>
      <c r="BU385" s="202"/>
      <c r="BV385" s="202"/>
      <c r="BW385" s="202"/>
      <c r="BX385" s="202"/>
      <c r="BY385" s="202"/>
      <c r="BZ385" s="202"/>
      <c r="CA385" s="202"/>
      <c r="CB385" s="202"/>
      <c r="CC385" s="202"/>
      <c r="CD385" s="202"/>
      <c r="CE385" s="202"/>
      <c r="CF385" s="202"/>
      <c r="CG385" s="202"/>
      <c r="CH385" s="202"/>
      <c r="CI385" s="202"/>
      <c r="CJ385" s="202"/>
      <c r="CK385" s="202"/>
      <c r="CL385" s="202"/>
      <c r="CM385" s="202"/>
      <c r="CN385" s="202"/>
      <c r="CO385" s="202"/>
      <c r="CP385" s="202"/>
      <c r="CQ385" s="202"/>
      <c r="CR385" s="202"/>
      <c r="CS385" s="202"/>
      <c r="CT385" s="202"/>
      <c r="CU385" s="202"/>
      <c r="CV385" s="202"/>
      <c r="CW385" s="202"/>
      <c r="CX385" s="202"/>
      <c r="CY385" s="202"/>
      <c r="CZ385" s="202"/>
      <c r="DA385" s="202"/>
      <c r="DB385" s="202"/>
      <c r="DC385" s="202"/>
      <c r="DD385" s="202"/>
      <c r="DE385" s="202"/>
      <c r="DF385" s="202"/>
      <c r="DG385" s="202"/>
      <c r="DH385" s="202"/>
    </row>
    <row r="386" spans="2:112" ht="20.100000000000001" customHeight="1" x14ac:dyDescent="0.25">
      <c r="B386" s="212"/>
      <c r="C386" s="213"/>
      <c r="D386" s="202"/>
      <c r="E386" s="202"/>
      <c r="F386" s="202"/>
      <c r="G386" s="202"/>
      <c r="H386" s="202"/>
      <c r="I386" s="202"/>
      <c r="J386" s="202"/>
      <c r="K386" s="202"/>
      <c r="L386" s="202"/>
      <c r="M386" s="202"/>
      <c r="N386" s="202"/>
      <c r="O386" s="202"/>
      <c r="P386" s="205"/>
      <c r="Q386" s="203"/>
      <c r="R386" s="203"/>
      <c r="S386" s="203"/>
      <c r="T386" s="203"/>
      <c r="U386" s="203"/>
      <c r="V386" s="203"/>
      <c r="W386" s="203"/>
      <c r="X386" s="203"/>
      <c r="Y386" s="203"/>
      <c r="Z386" s="203"/>
      <c r="AA386" s="203"/>
      <c r="AB386" s="203"/>
      <c r="AC386" s="204"/>
      <c r="AD386" s="204"/>
      <c r="AE386" s="202"/>
      <c r="AF386" s="202"/>
      <c r="AG386" s="202"/>
      <c r="AH386" s="202"/>
      <c r="AI386" s="202"/>
      <c r="AJ386" s="202"/>
      <c r="AK386" s="202"/>
      <c r="AL386" s="202"/>
      <c r="AM386" s="202"/>
      <c r="AN386" s="202"/>
      <c r="AO386" s="202"/>
      <c r="AP386" s="202"/>
      <c r="AQ386" s="202"/>
      <c r="AR386" s="202"/>
      <c r="AS386" s="202"/>
      <c r="AT386" s="202"/>
      <c r="AU386" s="202"/>
      <c r="AV386" s="202"/>
      <c r="AW386" s="202"/>
      <c r="AX386" s="202"/>
      <c r="AY386" s="202"/>
      <c r="AZ386" s="202"/>
      <c r="BA386" s="202"/>
      <c r="BB386" s="202"/>
      <c r="BC386" s="202"/>
      <c r="BD386" s="202"/>
      <c r="BE386" s="202"/>
      <c r="BF386" s="202"/>
      <c r="BG386" s="202"/>
      <c r="BH386" s="202"/>
      <c r="BI386" s="202"/>
      <c r="BJ386" s="202"/>
      <c r="BK386" s="202"/>
      <c r="BL386" s="202"/>
      <c r="BM386" s="202"/>
      <c r="BN386" s="202"/>
      <c r="BO386" s="202"/>
      <c r="BP386" s="202"/>
      <c r="BQ386" s="202"/>
      <c r="BR386" s="202"/>
      <c r="BS386" s="202"/>
      <c r="BT386" s="202"/>
      <c r="BU386" s="202"/>
      <c r="BV386" s="202"/>
      <c r="BW386" s="202"/>
      <c r="BX386" s="202"/>
      <c r="BY386" s="202"/>
      <c r="BZ386" s="202"/>
      <c r="CA386" s="202"/>
      <c r="CB386" s="202"/>
      <c r="CC386" s="202"/>
      <c r="CD386" s="202"/>
      <c r="CE386" s="202"/>
      <c r="CF386" s="202"/>
      <c r="CG386" s="202"/>
      <c r="CH386" s="202"/>
      <c r="CI386" s="202"/>
      <c r="CJ386" s="202"/>
      <c r="CK386" s="202"/>
      <c r="CL386" s="202"/>
      <c r="CM386" s="202"/>
      <c r="CN386" s="202"/>
      <c r="CO386" s="202"/>
      <c r="CP386" s="202"/>
      <c r="CQ386" s="202"/>
      <c r="CR386" s="202"/>
      <c r="CS386" s="202"/>
      <c r="CT386" s="202"/>
      <c r="CU386" s="202"/>
      <c r="CV386" s="202"/>
      <c r="CW386" s="202"/>
      <c r="CX386" s="202"/>
      <c r="CY386" s="202"/>
      <c r="CZ386" s="202"/>
      <c r="DA386" s="202"/>
      <c r="DB386" s="202"/>
      <c r="DC386" s="202"/>
      <c r="DD386" s="202"/>
      <c r="DE386" s="202"/>
      <c r="DF386" s="202"/>
      <c r="DG386" s="202"/>
      <c r="DH386" s="202"/>
    </row>
    <row r="387" spans="2:112" ht="20.100000000000001" customHeight="1" x14ac:dyDescent="0.25">
      <c r="B387" s="212"/>
      <c r="C387" s="213"/>
      <c r="D387" s="202"/>
      <c r="E387" s="202"/>
      <c r="F387" s="202"/>
      <c r="G387" s="202"/>
      <c r="H387" s="202"/>
      <c r="I387" s="202"/>
      <c r="J387" s="202"/>
      <c r="K387" s="202"/>
      <c r="L387" s="202"/>
      <c r="M387" s="202"/>
      <c r="N387" s="202"/>
      <c r="O387" s="202"/>
      <c r="P387" s="205"/>
      <c r="Q387" s="203"/>
      <c r="R387" s="203"/>
      <c r="S387" s="203"/>
      <c r="T387" s="203"/>
      <c r="U387" s="203"/>
      <c r="V387" s="203"/>
      <c r="W387" s="203"/>
      <c r="X387" s="203"/>
      <c r="Y387" s="203"/>
      <c r="Z387" s="203"/>
      <c r="AA387" s="203"/>
      <c r="AB387" s="203"/>
      <c r="AC387" s="204"/>
      <c r="AD387" s="204"/>
      <c r="AE387" s="202"/>
      <c r="AF387" s="202"/>
      <c r="AG387" s="202"/>
      <c r="AH387" s="202"/>
      <c r="AI387" s="202"/>
      <c r="AJ387" s="202"/>
      <c r="AK387" s="202"/>
      <c r="AL387" s="202"/>
      <c r="AM387" s="202"/>
      <c r="AN387" s="202"/>
      <c r="AO387" s="202"/>
      <c r="AP387" s="202"/>
      <c r="AQ387" s="202"/>
      <c r="AR387" s="202"/>
      <c r="AS387" s="202"/>
      <c r="AT387" s="202"/>
      <c r="AU387" s="202"/>
      <c r="AV387" s="202"/>
      <c r="AW387" s="202"/>
      <c r="AX387" s="202"/>
      <c r="AY387" s="202"/>
      <c r="AZ387" s="202"/>
      <c r="BA387" s="202"/>
      <c r="BB387" s="202"/>
      <c r="BC387" s="202"/>
      <c r="BD387" s="202"/>
      <c r="BE387" s="202"/>
      <c r="BF387" s="202"/>
      <c r="BG387" s="202"/>
      <c r="BH387" s="202"/>
      <c r="BI387" s="202"/>
      <c r="BJ387" s="202"/>
      <c r="BK387" s="202"/>
      <c r="BL387" s="202"/>
      <c r="BM387" s="202"/>
      <c r="BN387" s="202"/>
      <c r="BO387" s="202"/>
      <c r="BP387" s="202"/>
      <c r="BQ387" s="202"/>
      <c r="BR387" s="202"/>
      <c r="BS387" s="202"/>
      <c r="BT387" s="202"/>
      <c r="BU387" s="202"/>
      <c r="BV387" s="202"/>
      <c r="BW387" s="202"/>
      <c r="BX387" s="202"/>
      <c r="BY387" s="202"/>
      <c r="BZ387" s="202"/>
      <c r="CA387" s="202"/>
      <c r="CB387" s="202"/>
      <c r="CC387" s="202"/>
      <c r="CD387" s="202"/>
      <c r="CE387" s="202"/>
      <c r="CF387" s="202"/>
      <c r="CG387" s="202"/>
      <c r="CH387" s="202"/>
      <c r="CI387" s="202"/>
      <c r="CJ387" s="202"/>
      <c r="CK387" s="202"/>
      <c r="CL387" s="202"/>
      <c r="CM387" s="202"/>
      <c r="CN387" s="202"/>
      <c r="CO387" s="202"/>
      <c r="CP387" s="202"/>
      <c r="CQ387" s="202"/>
      <c r="CR387" s="202"/>
      <c r="CS387" s="202"/>
      <c r="CT387" s="202"/>
      <c r="CU387" s="202"/>
      <c r="CV387" s="202"/>
      <c r="CW387" s="202"/>
      <c r="CX387" s="202"/>
      <c r="CY387" s="202"/>
      <c r="CZ387" s="202"/>
      <c r="DA387" s="202"/>
      <c r="DB387" s="202"/>
      <c r="DC387" s="202"/>
      <c r="DD387" s="202"/>
      <c r="DE387" s="202"/>
      <c r="DF387" s="202"/>
      <c r="DG387" s="202"/>
      <c r="DH387" s="202"/>
    </row>
    <row r="388" spans="2:112" ht="20.100000000000001" customHeight="1" x14ac:dyDescent="0.25">
      <c r="B388" s="212"/>
      <c r="C388" s="213"/>
      <c r="D388" s="202"/>
      <c r="E388" s="202"/>
      <c r="F388" s="202"/>
      <c r="G388" s="202"/>
      <c r="H388" s="202"/>
      <c r="I388" s="202"/>
      <c r="J388" s="202"/>
      <c r="K388" s="202"/>
      <c r="L388" s="202"/>
      <c r="M388" s="202"/>
      <c r="N388" s="202"/>
      <c r="O388" s="202"/>
      <c r="P388" s="205"/>
      <c r="Q388" s="203"/>
      <c r="R388" s="203"/>
      <c r="S388" s="203"/>
      <c r="T388" s="203"/>
      <c r="U388" s="203"/>
      <c r="V388" s="203"/>
      <c r="W388" s="203"/>
      <c r="X388" s="203"/>
      <c r="Y388" s="203"/>
      <c r="Z388" s="203"/>
      <c r="AA388" s="203"/>
      <c r="AB388" s="203"/>
      <c r="AC388" s="204"/>
      <c r="AD388" s="204"/>
      <c r="AE388" s="202"/>
      <c r="AF388" s="202"/>
      <c r="AG388" s="202"/>
      <c r="AH388" s="202"/>
      <c r="AI388" s="202"/>
      <c r="AJ388" s="202"/>
      <c r="AK388" s="202"/>
      <c r="AL388" s="202"/>
      <c r="AM388" s="202"/>
      <c r="AN388" s="202"/>
      <c r="AO388" s="202"/>
      <c r="AP388" s="202"/>
      <c r="AQ388" s="202"/>
      <c r="AR388" s="202"/>
      <c r="AS388" s="202"/>
      <c r="AT388" s="202"/>
      <c r="AU388" s="202"/>
      <c r="AV388" s="202"/>
      <c r="AW388" s="202"/>
      <c r="AX388" s="202"/>
      <c r="AY388" s="202"/>
      <c r="AZ388" s="202"/>
      <c r="BA388" s="202"/>
      <c r="BB388" s="202"/>
      <c r="BC388" s="202"/>
      <c r="BD388" s="202"/>
      <c r="BE388" s="202"/>
      <c r="BF388" s="202"/>
      <c r="BG388" s="202"/>
      <c r="BH388" s="202"/>
      <c r="BI388" s="202"/>
      <c r="BJ388" s="202"/>
      <c r="BK388" s="202"/>
      <c r="BL388" s="202"/>
      <c r="BM388" s="202"/>
      <c r="BN388" s="202"/>
      <c r="BO388" s="202"/>
      <c r="BP388" s="202"/>
      <c r="BQ388" s="202"/>
      <c r="BR388" s="202"/>
      <c r="BS388" s="202"/>
      <c r="BT388" s="202"/>
      <c r="BU388" s="202"/>
      <c r="BV388" s="202"/>
      <c r="BW388" s="202"/>
      <c r="BX388" s="202"/>
      <c r="BY388" s="202"/>
      <c r="BZ388" s="202"/>
      <c r="CA388" s="202"/>
      <c r="CB388" s="202"/>
      <c r="CC388" s="202"/>
      <c r="CD388" s="202"/>
      <c r="CE388" s="202"/>
      <c r="CF388" s="202"/>
      <c r="CG388" s="202"/>
      <c r="CH388" s="202"/>
      <c r="CI388" s="202"/>
      <c r="CJ388" s="202"/>
      <c r="CK388" s="202"/>
      <c r="CL388" s="202"/>
      <c r="CM388" s="202"/>
      <c r="CN388" s="202"/>
      <c r="CO388" s="202"/>
      <c r="CP388" s="202"/>
      <c r="CQ388" s="202"/>
      <c r="CR388" s="202"/>
      <c r="CS388" s="202"/>
      <c r="CT388" s="202"/>
      <c r="CU388" s="202"/>
      <c r="CV388" s="202"/>
      <c r="CW388" s="202"/>
      <c r="CX388" s="202"/>
      <c r="CY388" s="202"/>
      <c r="CZ388" s="202"/>
      <c r="DA388" s="202"/>
      <c r="DB388" s="202"/>
      <c r="DC388" s="202"/>
      <c r="DD388" s="202"/>
      <c r="DE388" s="202"/>
      <c r="DF388" s="202"/>
      <c r="DG388" s="202"/>
      <c r="DH388" s="202"/>
    </row>
    <row r="389" spans="2:112" ht="20.100000000000001" customHeight="1" x14ac:dyDescent="0.25">
      <c r="B389" s="212"/>
      <c r="C389" s="213"/>
      <c r="D389" s="202"/>
      <c r="E389" s="202"/>
      <c r="F389" s="202"/>
      <c r="G389" s="202"/>
      <c r="H389" s="202"/>
      <c r="I389" s="202"/>
      <c r="J389" s="202"/>
      <c r="K389" s="202"/>
      <c r="L389" s="202"/>
      <c r="M389" s="202"/>
      <c r="N389" s="202"/>
      <c r="O389" s="202"/>
      <c r="P389" s="205"/>
      <c r="Q389" s="203"/>
      <c r="R389" s="203"/>
      <c r="S389" s="203"/>
      <c r="T389" s="203"/>
      <c r="U389" s="203"/>
      <c r="V389" s="203"/>
      <c r="W389" s="203"/>
      <c r="X389" s="203"/>
      <c r="Y389" s="203"/>
      <c r="Z389" s="203"/>
      <c r="AA389" s="203"/>
      <c r="AB389" s="203"/>
      <c r="AC389" s="204"/>
      <c r="AD389" s="204"/>
      <c r="AE389" s="202"/>
      <c r="AF389" s="202"/>
      <c r="AG389" s="202"/>
      <c r="AH389" s="202"/>
      <c r="AI389" s="202"/>
      <c r="AJ389" s="202"/>
      <c r="AK389" s="202"/>
      <c r="AL389" s="202"/>
      <c r="AM389" s="202"/>
      <c r="AN389" s="202"/>
      <c r="AO389" s="202"/>
      <c r="AP389" s="202"/>
      <c r="AQ389" s="202"/>
      <c r="AR389" s="202"/>
      <c r="AS389" s="202"/>
      <c r="AT389" s="202"/>
      <c r="AU389" s="202"/>
      <c r="AV389" s="202"/>
      <c r="AW389" s="202"/>
      <c r="AX389" s="202"/>
      <c r="AY389" s="202"/>
      <c r="AZ389" s="202"/>
      <c r="BA389" s="202"/>
      <c r="BB389" s="202"/>
      <c r="BC389" s="202"/>
      <c r="BD389" s="202"/>
      <c r="BE389" s="202"/>
      <c r="BF389" s="202"/>
      <c r="BG389" s="202"/>
      <c r="BH389" s="202"/>
      <c r="BI389" s="202"/>
      <c r="BJ389" s="202"/>
      <c r="BK389" s="202"/>
      <c r="BL389" s="202"/>
      <c r="BM389" s="202"/>
      <c r="BN389" s="202"/>
      <c r="BO389" s="202"/>
      <c r="BP389" s="202"/>
      <c r="BQ389" s="202"/>
      <c r="BR389" s="202"/>
      <c r="BS389" s="202"/>
      <c r="BT389" s="202"/>
      <c r="BU389" s="202"/>
      <c r="BV389" s="202"/>
      <c r="BW389" s="202"/>
      <c r="BX389" s="202"/>
      <c r="BY389" s="202"/>
      <c r="BZ389" s="202"/>
      <c r="CA389" s="202"/>
      <c r="CB389" s="202"/>
      <c r="CC389" s="202"/>
      <c r="CD389" s="202"/>
      <c r="CE389" s="202"/>
      <c r="CF389" s="202"/>
      <c r="CG389" s="202"/>
      <c r="CH389" s="202"/>
      <c r="CI389" s="202"/>
      <c r="CJ389" s="202"/>
      <c r="CK389" s="202"/>
      <c r="CL389" s="202"/>
      <c r="CM389" s="202"/>
      <c r="CN389" s="202"/>
      <c r="CO389" s="202"/>
      <c r="CP389" s="202"/>
      <c r="CQ389" s="202"/>
      <c r="CR389" s="202"/>
      <c r="CS389" s="202"/>
      <c r="CT389" s="202"/>
      <c r="CU389" s="202"/>
      <c r="CV389" s="202"/>
      <c r="CW389" s="202"/>
      <c r="CX389" s="202"/>
      <c r="CY389" s="202"/>
      <c r="CZ389" s="202"/>
      <c r="DA389" s="202"/>
      <c r="DB389" s="202"/>
      <c r="DC389" s="202"/>
      <c r="DD389" s="202"/>
      <c r="DE389" s="202"/>
      <c r="DF389" s="202"/>
      <c r="DG389" s="202"/>
      <c r="DH389" s="202"/>
    </row>
    <row r="390" spans="2:112" ht="20.100000000000001" customHeight="1" x14ac:dyDescent="0.25">
      <c r="B390" s="212"/>
      <c r="C390" s="213"/>
      <c r="D390" s="202"/>
      <c r="E390" s="202"/>
      <c r="F390" s="202"/>
      <c r="G390" s="202"/>
      <c r="H390" s="202"/>
      <c r="I390" s="202"/>
      <c r="J390" s="202"/>
      <c r="K390" s="202"/>
      <c r="L390" s="202"/>
      <c r="M390" s="202"/>
      <c r="N390" s="202"/>
      <c r="O390" s="202"/>
      <c r="P390" s="205"/>
      <c r="Q390" s="203"/>
      <c r="R390" s="203"/>
      <c r="S390" s="203"/>
      <c r="T390" s="203"/>
      <c r="U390" s="203"/>
      <c r="V390" s="203"/>
      <c r="W390" s="203"/>
      <c r="X390" s="203"/>
      <c r="Y390" s="203"/>
      <c r="Z390" s="203"/>
      <c r="AA390" s="203"/>
      <c r="AB390" s="203"/>
      <c r="AC390" s="204"/>
      <c r="AD390" s="204"/>
      <c r="AE390" s="202"/>
      <c r="AF390" s="202"/>
      <c r="AG390" s="202"/>
      <c r="AH390" s="202"/>
      <c r="AI390" s="202"/>
      <c r="AJ390" s="202"/>
      <c r="AK390" s="202"/>
      <c r="AL390" s="202"/>
      <c r="AM390" s="202"/>
      <c r="AN390" s="202"/>
      <c r="AO390" s="202"/>
      <c r="AP390" s="202"/>
      <c r="AQ390" s="202"/>
      <c r="AR390" s="202"/>
      <c r="AS390" s="202"/>
      <c r="AT390" s="202"/>
      <c r="AU390" s="202"/>
      <c r="AV390" s="202"/>
      <c r="AW390" s="202"/>
      <c r="AX390" s="202"/>
      <c r="AY390" s="202"/>
      <c r="AZ390" s="202"/>
      <c r="BA390" s="202"/>
      <c r="BB390" s="202"/>
      <c r="BC390" s="202"/>
      <c r="BD390" s="202"/>
      <c r="BE390" s="202"/>
      <c r="BF390" s="202"/>
      <c r="BG390" s="202"/>
      <c r="BH390" s="202"/>
      <c r="BI390" s="202"/>
      <c r="BJ390" s="202"/>
      <c r="BK390" s="202"/>
      <c r="BL390" s="202"/>
      <c r="BM390" s="202"/>
      <c r="BN390" s="202"/>
      <c r="BO390" s="202"/>
      <c r="BP390" s="202"/>
      <c r="BQ390" s="202"/>
      <c r="BR390" s="202"/>
      <c r="BS390" s="202"/>
      <c r="BT390" s="202"/>
      <c r="BU390" s="202"/>
      <c r="BV390" s="202"/>
      <c r="BW390" s="202"/>
      <c r="BX390" s="202"/>
      <c r="BY390" s="202"/>
      <c r="BZ390" s="202"/>
      <c r="CA390" s="202"/>
      <c r="CB390" s="202"/>
      <c r="CC390" s="202"/>
      <c r="CD390" s="202"/>
      <c r="CE390" s="202"/>
      <c r="CF390" s="202"/>
      <c r="CG390" s="202"/>
      <c r="CH390" s="202"/>
      <c r="CI390" s="202"/>
      <c r="CJ390" s="202"/>
      <c r="CK390" s="202"/>
      <c r="CL390" s="202"/>
      <c r="CM390" s="202"/>
      <c r="CN390" s="202"/>
      <c r="CO390" s="202"/>
      <c r="CP390" s="202"/>
      <c r="CQ390" s="202"/>
      <c r="CR390" s="202"/>
      <c r="CS390" s="202"/>
      <c r="CT390" s="202"/>
      <c r="CU390" s="202"/>
      <c r="CV390" s="202"/>
      <c r="CW390" s="202"/>
      <c r="CX390" s="202"/>
      <c r="CY390" s="202"/>
      <c r="CZ390" s="202"/>
      <c r="DA390" s="202"/>
      <c r="DB390" s="202"/>
      <c r="DC390" s="202"/>
      <c r="DD390" s="202"/>
      <c r="DE390" s="202"/>
      <c r="DF390" s="202"/>
      <c r="DG390" s="202"/>
      <c r="DH390" s="202"/>
    </row>
    <row r="391" spans="2:112" ht="20.100000000000001" customHeight="1" x14ac:dyDescent="0.25">
      <c r="B391" s="212"/>
      <c r="C391" s="213"/>
      <c r="D391" s="202"/>
      <c r="E391" s="202"/>
      <c r="F391" s="202"/>
      <c r="G391" s="202"/>
      <c r="H391" s="202"/>
      <c r="I391" s="202"/>
      <c r="J391" s="202"/>
      <c r="K391" s="202"/>
      <c r="L391" s="202"/>
      <c r="M391" s="202"/>
      <c r="N391" s="202"/>
      <c r="O391" s="202"/>
      <c r="P391" s="205"/>
      <c r="Q391" s="203"/>
      <c r="R391" s="203"/>
      <c r="S391" s="203"/>
      <c r="T391" s="203"/>
      <c r="U391" s="203"/>
      <c r="V391" s="203"/>
      <c r="W391" s="203"/>
      <c r="X391" s="203"/>
      <c r="Y391" s="203"/>
      <c r="Z391" s="203"/>
      <c r="AA391" s="203"/>
      <c r="AB391" s="203"/>
      <c r="AC391" s="204"/>
      <c r="AD391" s="204"/>
      <c r="AE391" s="202"/>
      <c r="AF391" s="202"/>
      <c r="AG391" s="202"/>
      <c r="AH391" s="202"/>
      <c r="AI391" s="202"/>
      <c r="AJ391" s="202"/>
      <c r="AK391" s="202"/>
      <c r="AL391" s="202"/>
      <c r="AM391" s="202"/>
      <c r="AN391" s="202"/>
      <c r="AO391" s="202"/>
      <c r="AP391" s="202"/>
      <c r="AQ391" s="202"/>
      <c r="AR391" s="202"/>
      <c r="AS391" s="202"/>
      <c r="AT391" s="202"/>
      <c r="AU391" s="202"/>
      <c r="AV391" s="202"/>
      <c r="AW391" s="202"/>
      <c r="AX391" s="202"/>
      <c r="AY391" s="202"/>
      <c r="AZ391" s="202"/>
      <c r="BA391" s="202"/>
      <c r="BB391" s="202"/>
      <c r="BC391" s="202"/>
      <c r="BD391" s="202"/>
      <c r="BE391" s="202"/>
      <c r="BF391" s="202"/>
      <c r="BG391" s="202"/>
      <c r="BH391" s="202"/>
      <c r="BI391" s="202"/>
      <c r="BJ391" s="202"/>
      <c r="BK391" s="202"/>
      <c r="BL391" s="202"/>
      <c r="BM391" s="202"/>
      <c r="BN391" s="202"/>
      <c r="BO391" s="202"/>
      <c r="BP391" s="202"/>
      <c r="BQ391" s="202"/>
      <c r="BR391" s="202"/>
      <c r="BS391" s="202"/>
      <c r="BT391" s="202"/>
      <c r="BU391" s="202"/>
      <c r="BV391" s="202"/>
      <c r="BW391" s="202"/>
      <c r="BX391" s="202"/>
      <c r="BY391" s="202"/>
      <c r="BZ391" s="202"/>
      <c r="CA391" s="202"/>
      <c r="CB391" s="202"/>
      <c r="CC391" s="202"/>
      <c r="CD391" s="202"/>
      <c r="CE391" s="202"/>
      <c r="CF391" s="202"/>
      <c r="CG391" s="202"/>
      <c r="CH391" s="202"/>
      <c r="CI391" s="202"/>
      <c r="CJ391" s="202"/>
      <c r="CK391" s="202"/>
      <c r="CL391" s="202"/>
      <c r="CM391" s="202"/>
      <c r="CN391" s="202"/>
      <c r="CO391" s="202"/>
      <c r="CP391" s="202"/>
      <c r="CQ391" s="202"/>
      <c r="CR391" s="202"/>
      <c r="CS391" s="202"/>
      <c r="CT391" s="202"/>
      <c r="CU391" s="202"/>
      <c r="CV391" s="202"/>
      <c r="CW391" s="202"/>
      <c r="CX391" s="202"/>
      <c r="CY391" s="202"/>
      <c r="CZ391" s="202"/>
      <c r="DA391" s="202"/>
      <c r="DB391" s="202"/>
      <c r="DC391" s="202"/>
      <c r="DD391" s="202"/>
      <c r="DE391" s="202"/>
      <c r="DF391" s="202"/>
      <c r="DG391" s="202"/>
      <c r="DH391" s="202"/>
    </row>
    <row r="392" spans="2:112" ht="20.100000000000001" customHeight="1" x14ac:dyDescent="0.25">
      <c r="B392" s="212"/>
      <c r="C392" s="213"/>
      <c r="D392" s="202"/>
      <c r="E392" s="202"/>
      <c r="F392" s="202"/>
      <c r="G392" s="202"/>
      <c r="H392" s="202"/>
      <c r="I392" s="202"/>
      <c r="J392" s="202"/>
      <c r="K392" s="202"/>
      <c r="L392" s="202"/>
      <c r="M392" s="202"/>
      <c r="N392" s="202"/>
      <c r="O392" s="202"/>
      <c r="P392" s="205"/>
      <c r="Q392" s="203"/>
      <c r="R392" s="203"/>
      <c r="S392" s="203"/>
      <c r="T392" s="203"/>
      <c r="U392" s="203"/>
      <c r="V392" s="203"/>
      <c r="W392" s="203"/>
      <c r="X392" s="203"/>
      <c r="Y392" s="203"/>
      <c r="Z392" s="203"/>
      <c r="AA392" s="203"/>
      <c r="AB392" s="203"/>
      <c r="AC392" s="204"/>
      <c r="AD392" s="204"/>
      <c r="AE392" s="202"/>
      <c r="AF392" s="202"/>
      <c r="AG392" s="202"/>
      <c r="AH392" s="202"/>
      <c r="AI392" s="202"/>
      <c r="AJ392" s="202"/>
      <c r="AK392" s="202"/>
      <c r="AL392" s="202"/>
      <c r="AM392" s="202"/>
      <c r="AN392" s="202"/>
      <c r="AO392" s="202"/>
      <c r="AP392" s="202"/>
      <c r="AQ392" s="202"/>
      <c r="AR392" s="202"/>
      <c r="AS392" s="202"/>
      <c r="AT392" s="202"/>
      <c r="AU392" s="202"/>
      <c r="AV392" s="202"/>
      <c r="AW392" s="202"/>
      <c r="AX392" s="202"/>
      <c r="AY392" s="202"/>
      <c r="AZ392" s="202"/>
      <c r="BA392" s="202"/>
      <c r="BB392" s="202"/>
      <c r="BC392" s="202"/>
      <c r="BD392" s="202"/>
      <c r="BE392" s="202"/>
      <c r="BF392" s="202"/>
      <c r="BG392" s="202"/>
      <c r="BH392" s="202"/>
      <c r="BI392" s="202"/>
      <c r="BJ392" s="202"/>
      <c r="BK392" s="202"/>
      <c r="BL392" s="202"/>
      <c r="BM392" s="202"/>
      <c r="BN392" s="202"/>
      <c r="BO392" s="202"/>
      <c r="BP392" s="202"/>
      <c r="BQ392" s="202"/>
      <c r="BR392" s="202"/>
      <c r="BS392" s="202"/>
      <c r="BT392" s="202"/>
      <c r="BU392" s="202"/>
      <c r="BV392" s="202"/>
      <c r="BW392" s="202"/>
      <c r="BX392" s="202"/>
      <c r="BY392" s="202"/>
      <c r="BZ392" s="202"/>
      <c r="CA392" s="202"/>
      <c r="CB392" s="202"/>
      <c r="CC392" s="202"/>
      <c r="CD392" s="202"/>
      <c r="CE392" s="202"/>
      <c r="CF392" s="202"/>
      <c r="CG392" s="202"/>
      <c r="CH392" s="202"/>
      <c r="CI392" s="202"/>
      <c r="CJ392" s="202"/>
      <c r="CK392" s="202"/>
      <c r="CL392" s="202"/>
      <c r="CM392" s="202"/>
      <c r="CN392" s="202"/>
      <c r="CO392" s="202"/>
      <c r="CP392" s="202"/>
      <c r="CQ392" s="202"/>
      <c r="CR392" s="202"/>
      <c r="CS392" s="202"/>
      <c r="CT392" s="202"/>
      <c r="CU392" s="202"/>
      <c r="CV392" s="202"/>
      <c r="CW392" s="202"/>
      <c r="CX392" s="202"/>
      <c r="CY392" s="202"/>
      <c r="CZ392" s="202"/>
      <c r="DA392" s="202"/>
      <c r="DB392" s="202"/>
      <c r="DC392" s="202"/>
      <c r="DD392" s="202"/>
      <c r="DE392" s="202"/>
      <c r="DF392" s="202"/>
      <c r="DG392" s="202"/>
      <c r="DH392" s="202"/>
    </row>
    <row r="393" spans="2:112" ht="20.100000000000001" customHeight="1" x14ac:dyDescent="0.25">
      <c r="B393" s="212"/>
      <c r="C393" s="213"/>
      <c r="D393" s="202"/>
      <c r="E393" s="202"/>
      <c r="F393" s="202"/>
      <c r="G393" s="202"/>
      <c r="H393" s="202"/>
      <c r="I393" s="202"/>
      <c r="J393" s="202"/>
      <c r="K393" s="202"/>
      <c r="L393" s="202"/>
      <c r="M393" s="202"/>
      <c r="N393" s="202"/>
      <c r="O393" s="202"/>
      <c r="P393" s="205"/>
      <c r="Q393" s="203"/>
      <c r="R393" s="203"/>
      <c r="S393" s="203"/>
      <c r="T393" s="203"/>
      <c r="U393" s="203"/>
      <c r="V393" s="203"/>
      <c r="W393" s="203"/>
      <c r="X393" s="203"/>
      <c r="Y393" s="203"/>
      <c r="Z393" s="203"/>
      <c r="AA393" s="203"/>
      <c r="AB393" s="203"/>
      <c r="AC393" s="204"/>
      <c r="AD393" s="204"/>
      <c r="AE393" s="202"/>
      <c r="AF393" s="202"/>
      <c r="AG393" s="202"/>
      <c r="AH393" s="202"/>
      <c r="AI393" s="202"/>
      <c r="AJ393" s="202"/>
      <c r="AK393" s="202"/>
      <c r="AL393" s="202"/>
      <c r="AM393" s="202"/>
      <c r="AN393" s="202"/>
      <c r="AO393" s="202"/>
      <c r="AP393" s="202"/>
      <c r="AQ393" s="202"/>
      <c r="AR393" s="202"/>
      <c r="AS393" s="202"/>
      <c r="AT393" s="202"/>
      <c r="AU393" s="202"/>
      <c r="AV393" s="202"/>
      <c r="AW393" s="202"/>
      <c r="AX393" s="202"/>
      <c r="AY393" s="202"/>
      <c r="AZ393" s="202"/>
      <c r="BA393" s="202"/>
      <c r="BB393" s="202"/>
      <c r="BC393" s="202"/>
      <c r="BD393" s="202"/>
      <c r="BE393" s="202"/>
      <c r="BF393" s="202"/>
      <c r="BG393" s="202"/>
      <c r="BH393" s="202"/>
      <c r="BI393" s="202"/>
      <c r="BJ393" s="202"/>
      <c r="BK393" s="202"/>
      <c r="BL393" s="202"/>
      <c r="BM393" s="202"/>
      <c r="BN393" s="202"/>
      <c r="BO393" s="202"/>
      <c r="BP393" s="202"/>
      <c r="BQ393" s="202"/>
      <c r="BR393" s="202"/>
      <c r="BS393" s="202"/>
      <c r="BT393" s="202"/>
      <c r="BU393" s="202"/>
      <c r="BV393" s="202"/>
      <c r="BW393" s="202"/>
      <c r="BX393" s="202"/>
      <c r="BY393" s="202"/>
      <c r="BZ393" s="202"/>
      <c r="CA393" s="202"/>
      <c r="CB393" s="202"/>
      <c r="CC393" s="202"/>
      <c r="CD393" s="202"/>
      <c r="CE393" s="202"/>
      <c r="CF393" s="202"/>
      <c r="CG393" s="202"/>
      <c r="CH393" s="202"/>
      <c r="CI393" s="202"/>
      <c r="CJ393" s="202"/>
      <c r="CK393" s="202"/>
      <c r="CL393" s="202"/>
      <c r="CM393" s="202"/>
      <c r="CN393" s="202"/>
      <c r="CO393" s="202"/>
      <c r="CP393" s="202"/>
      <c r="CQ393" s="202"/>
      <c r="CR393" s="202"/>
      <c r="CS393" s="202"/>
      <c r="CT393" s="202"/>
      <c r="CU393" s="202"/>
      <c r="CV393" s="202"/>
      <c r="CW393" s="202"/>
      <c r="CX393" s="202"/>
      <c r="CY393" s="202"/>
      <c r="CZ393" s="202"/>
      <c r="DA393" s="202"/>
      <c r="DB393" s="202"/>
      <c r="DC393" s="202"/>
      <c r="DD393" s="202"/>
      <c r="DE393" s="202"/>
      <c r="DF393" s="202"/>
      <c r="DG393" s="202"/>
      <c r="DH393" s="202"/>
    </row>
    <row r="394" spans="2:112" ht="20.100000000000001" customHeight="1" x14ac:dyDescent="0.25">
      <c r="B394" s="212"/>
      <c r="C394" s="213"/>
      <c r="D394" s="202"/>
      <c r="E394" s="202"/>
      <c r="F394" s="202"/>
      <c r="G394" s="202"/>
      <c r="H394" s="202"/>
      <c r="I394" s="202"/>
      <c r="J394" s="202"/>
      <c r="K394" s="202"/>
      <c r="L394" s="202"/>
      <c r="M394" s="202"/>
      <c r="N394" s="202"/>
      <c r="O394" s="202"/>
      <c r="P394" s="205"/>
      <c r="Q394" s="203"/>
      <c r="R394" s="203"/>
      <c r="S394" s="203"/>
      <c r="T394" s="203"/>
      <c r="U394" s="203"/>
      <c r="V394" s="203"/>
      <c r="W394" s="203"/>
      <c r="X394" s="203"/>
      <c r="Y394" s="203"/>
      <c r="Z394" s="203"/>
      <c r="AA394" s="203"/>
      <c r="AB394" s="203"/>
      <c r="AC394" s="204"/>
      <c r="AD394" s="204"/>
      <c r="AE394" s="202"/>
      <c r="AF394" s="202"/>
      <c r="AG394" s="202"/>
      <c r="AH394" s="202"/>
      <c r="AI394" s="202"/>
      <c r="AJ394" s="202"/>
      <c r="AK394" s="202"/>
      <c r="AL394" s="202"/>
      <c r="AM394" s="202"/>
      <c r="AN394" s="202"/>
      <c r="AO394" s="202"/>
      <c r="AP394" s="202"/>
      <c r="AQ394" s="202"/>
      <c r="AR394" s="202"/>
      <c r="AS394" s="202"/>
      <c r="AT394" s="202"/>
      <c r="AU394" s="202"/>
      <c r="AV394" s="202"/>
      <c r="AW394" s="202"/>
      <c r="AX394" s="202"/>
      <c r="AY394" s="202"/>
      <c r="AZ394" s="202"/>
      <c r="BA394" s="202"/>
      <c r="BB394" s="202"/>
      <c r="BC394" s="202"/>
      <c r="BD394" s="202"/>
      <c r="BE394" s="202"/>
      <c r="BF394" s="202"/>
      <c r="BG394" s="202"/>
      <c r="BH394" s="202"/>
      <c r="BI394" s="202"/>
      <c r="BJ394" s="202"/>
      <c r="BK394" s="202"/>
      <c r="BL394" s="202"/>
      <c r="BM394" s="202"/>
      <c r="BN394" s="202"/>
      <c r="BO394" s="202"/>
      <c r="BP394" s="202"/>
      <c r="BQ394" s="202"/>
      <c r="BR394" s="202"/>
      <c r="BS394" s="202"/>
      <c r="BT394" s="202"/>
      <c r="BU394" s="202"/>
      <c r="BV394" s="202"/>
      <c r="BW394" s="202"/>
      <c r="BX394" s="202"/>
      <c r="BY394" s="202"/>
      <c r="BZ394" s="202"/>
      <c r="CA394" s="202"/>
      <c r="CB394" s="202"/>
      <c r="CC394" s="202"/>
      <c r="CD394" s="202"/>
      <c r="CE394" s="202"/>
      <c r="CF394" s="202"/>
      <c r="CG394" s="202"/>
      <c r="CH394" s="202"/>
      <c r="CI394" s="202"/>
      <c r="CJ394" s="202"/>
      <c r="CK394" s="202"/>
      <c r="CL394" s="202"/>
      <c r="CM394" s="202"/>
      <c r="CN394" s="202"/>
      <c r="CO394" s="202"/>
      <c r="CP394" s="202"/>
      <c r="CQ394" s="202"/>
      <c r="CR394" s="202"/>
      <c r="CS394" s="202"/>
      <c r="CT394" s="202"/>
      <c r="CU394" s="202"/>
      <c r="CV394" s="202"/>
      <c r="CW394" s="202"/>
      <c r="CX394" s="202"/>
      <c r="CY394" s="202"/>
      <c r="CZ394" s="202"/>
      <c r="DA394" s="202"/>
      <c r="DB394" s="202"/>
      <c r="DC394" s="202"/>
      <c r="DD394" s="202"/>
      <c r="DE394" s="202"/>
      <c r="DF394" s="202"/>
      <c r="DG394" s="202"/>
      <c r="DH394" s="202"/>
    </row>
    <row r="395" spans="2:112" ht="20.100000000000001" customHeight="1" x14ac:dyDescent="0.25">
      <c r="B395" s="212"/>
      <c r="C395" s="213"/>
      <c r="D395" s="202"/>
      <c r="E395" s="202"/>
      <c r="F395" s="202"/>
      <c r="G395" s="202"/>
      <c r="H395" s="202"/>
      <c r="I395" s="202"/>
      <c r="J395" s="202"/>
      <c r="K395" s="202"/>
      <c r="L395" s="202"/>
      <c r="M395" s="202"/>
      <c r="N395" s="202"/>
      <c r="O395" s="202"/>
      <c r="P395" s="205"/>
      <c r="Q395" s="203"/>
      <c r="R395" s="203"/>
      <c r="S395" s="203"/>
      <c r="T395" s="203"/>
      <c r="U395" s="203"/>
      <c r="V395" s="203"/>
      <c r="W395" s="203"/>
      <c r="X395" s="203"/>
      <c r="Y395" s="203"/>
      <c r="Z395" s="203"/>
      <c r="AA395" s="203"/>
      <c r="AB395" s="203"/>
      <c r="AC395" s="204"/>
      <c r="AD395" s="204"/>
      <c r="AE395" s="202"/>
      <c r="AF395" s="202"/>
      <c r="AG395" s="202"/>
      <c r="AH395" s="202"/>
      <c r="AI395" s="202"/>
      <c r="AJ395" s="202"/>
      <c r="AK395" s="202"/>
      <c r="AL395" s="202"/>
      <c r="AM395" s="202"/>
      <c r="AN395" s="202"/>
      <c r="AO395" s="202"/>
      <c r="AP395" s="202"/>
      <c r="AQ395" s="202"/>
      <c r="AR395" s="202"/>
      <c r="AS395" s="202"/>
      <c r="AT395" s="202"/>
      <c r="AU395" s="202"/>
      <c r="AV395" s="202"/>
      <c r="AW395" s="202"/>
      <c r="AX395" s="202"/>
      <c r="AY395" s="202"/>
      <c r="AZ395" s="202"/>
      <c r="BA395" s="202"/>
      <c r="BB395" s="202"/>
      <c r="BC395" s="202"/>
      <c r="BD395" s="202"/>
      <c r="BE395" s="202"/>
      <c r="BF395" s="202"/>
      <c r="BG395" s="202"/>
      <c r="BH395" s="202"/>
      <c r="BI395" s="202"/>
      <c r="BJ395" s="202"/>
      <c r="BK395" s="202"/>
      <c r="BL395" s="202"/>
      <c r="BM395" s="202"/>
      <c r="BN395" s="202"/>
      <c r="BO395" s="202"/>
      <c r="BP395" s="202"/>
      <c r="BQ395" s="202"/>
      <c r="BR395" s="202"/>
      <c r="BS395" s="202"/>
      <c r="BT395" s="202"/>
      <c r="BU395" s="202"/>
      <c r="BV395" s="202"/>
      <c r="BW395" s="202"/>
      <c r="BX395" s="202"/>
      <c r="BY395" s="202"/>
      <c r="BZ395" s="202"/>
      <c r="CA395" s="202"/>
      <c r="CB395" s="202"/>
      <c r="CC395" s="202"/>
      <c r="CD395" s="202"/>
      <c r="CE395" s="202"/>
      <c r="CF395" s="202"/>
      <c r="CG395" s="202"/>
      <c r="CH395" s="202"/>
      <c r="CI395" s="202"/>
      <c r="CJ395" s="202"/>
      <c r="CK395" s="202"/>
      <c r="CL395" s="202"/>
      <c r="CM395" s="202"/>
      <c r="CN395" s="202"/>
      <c r="CO395" s="202"/>
      <c r="CP395" s="202"/>
      <c r="CQ395" s="202"/>
      <c r="CR395" s="202"/>
      <c r="CS395" s="202"/>
      <c r="CT395" s="202"/>
      <c r="CU395" s="202"/>
      <c r="CV395" s="202"/>
      <c r="CW395" s="202"/>
      <c r="CX395" s="202"/>
      <c r="CY395" s="202"/>
      <c r="CZ395" s="202"/>
      <c r="DA395" s="202"/>
      <c r="DB395" s="202"/>
      <c r="DC395" s="202"/>
      <c r="DD395" s="202"/>
      <c r="DE395" s="202"/>
      <c r="DF395" s="202"/>
      <c r="DG395" s="202"/>
      <c r="DH395" s="202"/>
    </row>
    <row r="396" spans="2:112" ht="20.100000000000001" customHeight="1" x14ac:dyDescent="0.25">
      <c r="B396" s="212"/>
      <c r="C396" s="213"/>
      <c r="D396" s="202"/>
      <c r="E396" s="202"/>
      <c r="F396" s="202"/>
      <c r="G396" s="202"/>
      <c r="H396" s="202"/>
      <c r="I396" s="202"/>
      <c r="J396" s="202"/>
      <c r="K396" s="202"/>
      <c r="L396" s="202"/>
      <c r="M396" s="202"/>
      <c r="N396" s="202"/>
      <c r="O396" s="202"/>
      <c r="P396" s="205"/>
      <c r="Q396" s="203"/>
      <c r="R396" s="203"/>
      <c r="S396" s="203"/>
      <c r="T396" s="203"/>
      <c r="U396" s="203"/>
      <c r="V396" s="203"/>
      <c r="W396" s="203"/>
      <c r="X396" s="203"/>
      <c r="Y396" s="203"/>
      <c r="Z396" s="203"/>
      <c r="AA396" s="203"/>
      <c r="AB396" s="203"/>
      <c r="AC396" s="204"/>
      <c r="AD396" s="204"/>
      <c r="AE396" s="202"/>
      <c r="AF396" s="202"/>
      <c r="AG396" s="202"/>
      <c r="AH396" s="202"/>
      <c r="AI396" s="202"/>
      <c r="AJ396" s="202"/>
      <c r="AK396" s="202"/>
      <c r="AL396" s="202"/>
      <c r="AM396" s="202"/>
      <c r="AN396" s="202"/>
      <c r="AO396" s="202"/>
      <c r="AP396" s="202"/>
      <c r="AQ396" s="202"/>
      <c r="AR396" s="202"/>
      <c r="AS396" s="202"/>
      <c r="AT396" s="202"/>
      <c r="AU396" s="202"/>
      <c r="AV396" s="202"/>
      <c r="AW396" s="202"/>
      <c r="AX396" s="202"/>
      <c r="AY396" s="202"/>
      <c r="AZ396" s="202"/>
      <c r="BA396" s="202"/>
      <c r="BB396" s="202"/>
      <c r="BC396" s="202"/>
      <c r="BD396" s="202"/>
      <c r="BE396" s="202"/>
      <c r="BF396" s="202"/>
      <c r="BG396" s="202"/>
      <c r="BH396" s="202"/>
      <c r="BI396" s="202"/>
      <c r="BJ396" s="202"/>
      <c r="BK396" s="202"/>
      <c r="BL396" s="202"/>
      <c r="BM396" s="202"/>
      <c r="BN396" s="202"/>
      <c r="BO396" s="202"/>
      <c r="BP396" s="202"/>
      <c r="BQ396" s="202"/>
      <c r="BR396" s="202"/>
      <c r="BS396" s="202"/>
      <c r="BT396" s="202"/>
      <c r="BU396" s="202"/>
      <c r="BV396" s="202"/>
      <c r="BW396" s="202"/>
      <c r="BX396" s="202"/>
      <c r="BY396" s="202"/>
      <c r="BZ396" s="202"/>
      <c r="CA396" s="202"/>
      <c r="CB396" s="202"/>
      <c r="CC396" s="202"/>
      <c r="CD396" s="202"/>
      <c r="CE396" s="202"/>
      <c r="CF396" s="202"/>
      <c r="CG396" s="202"/>
      <c r="CH396" s="202"/>
      <c r="CI396" s="202"/>
      <c r="CJ396" s="202"/>
      <c r="CK396" s="202"/>
      <c r="CL396" s="202"/>
      <c r="CM396" s="202"/>
      <c r="CN396" s="202"/>
      <c r="CO396" s="202"/>
      <c r="CP396" s="202"/>
      <c r="CQ396" s="202"/>
      <c r="CR396" s="202"/>
      <c r="CS396" s="202"/>
      <c r="CT396" s="202"/>
      <c r="CU396" s="202"/>
      <c r="CV396" s="202"/>
      <c r="CW396" s="202"/>
      <c r="CX396" s="202"/>
      <c r="CY396" s="202"/>
      <c r="CZ396" s="202"/>
      <c r="DA396" s="202"/>
      <c r="DB396" s="202"/>
      <c r="DC396" s="202"/>
      <c r="DD396" s="202"/>
      <c r="DE396" s="202"/>
      <c r="DF396" s="202"/>
      <c r="DG396" s="202"/>
      <c r="DH396" s="202"/>
    </row>
    <row r="397" spans="2:112" ht="20.100000000000001" customHeight="1" x14ac:dyDescent="0.25">
      <c r="B397" s="212"/>
      <c r="C397" s="213"/>
      <c r="D397" s="202"/>
      <c r="E397" s="202"/>
      <c r="F397" s="202"/>
      <c r="G397" s="202"/>
      <c r="H397" s="202"/>
      <c r="I397" s="202"/>
      <c r="J397" s="202"/>
      <c r="K397" s="202"/>
      <c r="L397" s="202"/>
      <c r="M397" s="202"/>
      <c r="N397" s="202"/>
      <c r="O397" s="202"/>
      <c r="P397" s="205"/>
      <c r="Q397" s="203"/>
      <c r="R397" s="203"/>
      <c r="S397" s="203"/>
      <c r="T397" s="203"/>
      <c r="U397" s="203"/>
      <c r="V397" s="203"/>
      <c r="W397" s="203"/>
      <c r="X397" s="203"/>
      <c r="Y397" s="203"/>
      <c r="Z397" s="203"/>
      <c r="AA397" s="203"/>
      <c r="AB397" s="203"/>
      <c r="AC397" s="204"/>
      <c r="AD397" s="204"/>
      <c r="AE397" s="202"/>
      <c r="AF397" s="202"/>
      <c r="AG397" s="202"/>
      <c r="AH397" s="202"/>
      <c r="AI397" s="202"/>
      <c r="AJ397" s="202"/>
      <c r="AK397" s="202"/>
      <c r="AL397" s="202"/>
      <c r="AM397" s="202"/>
      <c r="AN397" s="202"/>
      <c r="AO397" s="202"/>
      <c r="AP397" s="202"/>
      <c r="AQ397" s="202"/>
      <c r="AR397" s="202"/>
      <c r="AS397" s="202"/>
      <c r="AT397" s="202"/>
      <c r="AU397" s="202"/>
      <c r="AV397" s="202"/>
      <c r="AW397" s="202"/>
      <c r="AX397" s="202"/>
      <c r="AY397" s="202"/>
      <c r="AZ397" s="202"/>
      <c r="BA397" s="202"/>
      <c r="BB397" s="202"/>
      <c r="BC397" s="202"/>
      <c r="BD397" s="202"/>
      <c r="BE397" s="202"/>
      <c r="BF397" s="202"/>
      <c r="BG397" s="202"/>
      <c r="BH397" s="202"/>
      <c r="BI397" s="202"/>
      <c r="BJ397" s="202"/>
      <c r="BK397" s="202"/>
      <c r="BL397" s="202"/>
      <c r="BM397" s="202"/>
      <c r="BN397" s="202"/>
      <c r="BO397" s="202"/>
      <c r="BP397" s="202"/>
      <c r="BQ397" s="202"/>
      <c r="BR397" s="202"/>
      <c r="BS397" s="202"/>
      <c r="BT397" s="202"/>
      <c r="BU397" s="202"/>
      <c r="BV397" s="202"/>
      <c r="BW397" s="202"/>
      <c r="BX397" s="202"/>
      <c r="BY397" s="202"/>
      <c r="BZ397" s="202"/>
      <c r="CA397" s="202"/>
      <c r="CB397" s="202"/>
      <c r="CC397" s="202"/>
      <c r="CD397" s="202"/>
      <c r="CE397" s="202"/>
      <c r="CF397" s="202"/>
      <c r="CG397" s="202"/>
      <c r="CH397" s="202"/>
      <c r="CI397" s="202"/>
      <c r="CJ397" s="202"/>
      <c r="CK397" s="202"/>
      <c r="CL397" s="202"/>
      <c r="CM397" s="202"/>
      <c r="CN397" s="202"/>
      <c r="CO397" s="202"/>
      <c r="CP397" s="202"/>
      <c r="CQ397" s="202"/>
      <c r="CR397" s="202"/>
      <c r="CS397" s="202"/>
      <c r="CT397" s="202"/>
      <c r="CU397" s="202"/>
      <c r="CV397" s="202"/>
      <c r="CW397" s="202"/>
      <c r="CX397" s="202"/>
      <c r="CY397" s="202"/>
      <c r="CZ397" s="202"/>
      <c r="DA397" s="202"/>
      <c r="DB397" s="202"/>
      <c r="DC397" s="202"/>
      <c r="DD397" s="202"/>
      <c r="DE397" s="202"/>
      <c r="DF397" s="202"/>
      <c r="DG397" s="202"/>
      <c r="DH397" s="202"/>
    </row>
    <row r="398" spans="2:112" ht="20.100000000000001" customHeight="1" x14ac:dyDescent="0.25">
      <c r="B398" s="212"/>
      <c r="C398" s="213"/>
      <c r="D398" s="202"/>
      <c r="E398" s="202"/>
      <c r="F398" s="202"/>
      <c r="G398" s="202"/>
      <c r="H398" s="202"/>
      <c r="I398" s="202"/>
      <c r="J398" s="202"/>
      <c r="K398" s="202"/>
      <c r="L398" s="202"/>
      <c r="M398" s="202"/>
      <c r="N398" s="202"/>
      <c r="O398" s="202"/>
      <c r="P398" s="205"/>
      <c r="Q398" s="203"/>
      <c r="R398" s="203"/>
      <c r="S398" s="203"/>
      <c r="T398" s="203"/>
      <c r="U398" s="203"/>
      <c r="V398" s="203"/>
      <c r="W398" s="203"/>
      <c r="X398" s="203"/>
      <c r="Y398" s="203"/>
      <c r="Z398" s="203"/>
      <c r="AA398" s="203"/>
      <c r="AB398" s="203"/>
      <c r="AC398" s="204"/>
      <c r="AD398" s="204"/>
      <c r="AE398" s="202"/>
      <c r="AF398" s="202"/>
      <c r="AG398" s="202"/>
      <c r="AH398" s="202"/>
      <c r="AI398" s="202"/>
      <c r="AJ398" s="202"/>
      <c r="AK398" s="202"/>
      <c r="AL398" s="202"/>
      <c r="AM398" s="202"/>
      <c r="AN398" s="202"/>
      <c r="AO398" s="202"/>
      <c r="AP398" s="202"/>
      <c r="AQ398" s="202"/>
      <c r="AR398" s="202"/>
      <c r="AS398" s="202"/>
      <c r="AT398" s="202"/>
      <c r="AU398" s="202"/>
      <c r="AV398" s="202"/>
      <c r="AW398" s="202"/>
      <c r="AX398" s="202"/>
      <c r="AY398" s="202"/>
      <c r="AZ398" s="202"/>
      <c r="BA398" s="202"/>
      <c r="BB398" s="202"/>
      <c r="BC398" s="202"/>
      <c r="BD398" s="202"/>
      <c r="BE398" s="202"/>
      <c r="BF398" s="202"/>
      <c r="BG398" s="202"/>
      <c r="BH398" s="202"/>
      <c r="BI398" s="202"/>
      <c r="BJ398" s="202"/>
      <c r="BK398" s="202"/>
      <c r="BL398" s="202"/>
      <c r="BM398" s="202"/>
      <c r="BN398" s="202"/>
      <c r="BO398" s="202"/>
      <c r="BP398" s="202"/>
      <c r="BQ398" s="202"/>
      <c r="BR398" s="202"/>
      <c r="BS398" s="202"/>
      <c r="BT398" s="202"/>
      <c r="BU398" s="202"/>
      <c r="BV398" s="202"/>
      <c r="BW398" s="202"/>
      <c r="BX398" s="202"/>
      <c r="BY398" s="202"/>
      <c r="BZ398" s="202"/>
      <c r="CA398" s="202"/>
      <c r="CB398" s="202"/>
      <c r="CC398" s="202"/>
      <c r="CD398" s="202"/>
      <c r="CE398" s="202"/>
      <c r="CF398" s="202"/>
      <c r="CG398" s="202"/>
      <c r="CH398" s="202"/>
      <c r="CI398" s="202"/>
      <c r="CJ398" s="202"/>
      <c r="CK398" s="202"/>
      <c r="CL398" s="202"/>
      <c r="CM398" s="202"/>
      <c r="CN398" s="202"/>
      <c r="CO398" s="202"/>
      <c r="CP398" s="202"/>
      <c r="CQ398" s="202"/>
      <c r="CR398" s="202"/>
      <c r="CS398" s="202"/>
      <c r="CT398" s="202"/>
      <c r="CU398" s="202"/>
      <c r="CV398" s="202"/>
      <c r="CW398" s="202"/>
      <c r="CX398" s="202"/>
      <c r="CY398" s="202"/>
      <c r="CZ398" s="202"/>
      <c r="DA398" s="202"/>
      <c r="DB398" s="202"/>
      <c r="DC398" s="202"/>
      <c r="DD398" s="202"/>
      <c r="DE398" s="202"/>
      <c r="DF398" s="202"/>
      <c r="DG398" s="202"/>
      <c r="DH398" s="202"/>
    </row>
    <row r="399" spans="2:112" ht="20.100000000000001" customHeight="1" x14ac:dyDescent="0.25">
      <c r="B399" s="212"/>
      <c r="C399" s="213"/>
      <c r="D399" s="202"/>
      <c r="E399" s="202"/>
      <c r="F399" s="202"/>
      <c r="G399" s="202"/>
      <c r="H399" s="202"/>
      <c r="I399" s="202"/>
      <c r="J399" s="202"/>
      <c r="K399" s="202"/>
      <c r="L399" s="202"/>
      <c r="M399" s="202"/>
      <c r="N399" s="202"/>
      <c r="O399" s="202"/>
      <c r="P399" s="205"/>
      <c r="Q399" s="203"/>
      <c r="R399" s="203"/>
      <c r="S399" s="203"/>
      <c r="T399" s="203"/>
      <c r="U399" s="203"/>
      <c r="V399" s="203"/>
      <c r="W399" s="203"/>
      <c r="X399" s="203"/>
      <c r="Y399" s="203"/>
      <c r="Z399" s="203"/>
      <c r="AA399" s="203"/>
      <c r="AB399" s="203"/>
      <c r="AC399" s="204"/>
      <c r="AD399" s="204"/>
      <c r="AE399" s="202"/>
      <c r="AF399" s="202"/>
      <c r="AG399" s="202"/>
      <c r="AH399" s="202"/>
      <c r="AI399" s="202"/>
      <c r="AJ399" s="202"/>
      <c r="AK399" s="202"/>
      <c r="AL399" s="202"/>
      <c r="AM399" s="202"/>
      <c r="AN399" s="202"/>
      <c r="AO399" s="202"/>
      <c r="AP399" s="202"/>
      <c r="AQ399" s="202"/>
      <c r="AR399" s="202"/>
      <c r="AS399" s="202"/>
      <c r="AT399" s="202"/>
      <c r="AU399" s="202"/>
      <c r="AV399" s="202"/>
      <c r="AW399" s="202"/>
      <c r="AX399" s="202"/>
      <c r="AY399" s="202"/>
      <c r="AZ399" s="202"/>
      <c r="BA399" s="202"/>
      <c r="BB399" s="202"/>
      <c r="BC399" s="202"/>
      <c r="BD399" s="202"/>
      <c r="BE399" s="202"/>
      <c r="BF399" s="202"/>
      <c r="BG399" s="202"/>
      <c r="BH399" s="202"/>
      <c r="BI399" s="202"/>
      <c r="BJ399" s="202"/>
      <c r="BK399" s="202"/>
      <c r="BL399" s="202"/>
      <c r="BM399" s="202"/>
      <c r="BN399" s="202"/>
      <c r="BO399" s="202"/>
      <c r="BP399" s="202"/>
      <c r="BQ399" s="202"/>
      <c r="BR399" s="202"/>
      <c r="BS399" s="202"/>
      <c r="BT399" s="202"/>
      <c r="BU399" s="202"/>
      <c r="BV399" s="202"/>
      <c r="BW399" s="202"/>
      <c r="BX399" s="202"/>
      <c r="BY399" s="202"/>
      <c r="BZ399" s="202"/>
      <c r="CA399" s="202"/>
      <c r="CB399" s="202"/>
      <c r="CC399" s="202"/>
      <c r="CD399" s="202"/>
      <c r="CE399" s="202"/>
      <c r="CF399" s="202"/>
      <c r="CG399" s="202"/>
      <c r="CH399" s="202"/>
      <c r="CI399" s="202"/>
      <c r="CJ399" s="202"/>
      <c r="CK399" s="202"/>
      <c r="CL399" s="202"/>
      <c r="CM399" s="202"/>
      <c r="CN399" s="202"/>
      <c r="CO399" s="202"/>
      <c r="CP399" s="202"/>
      <c r="CQ399" s="202"/>
      <c r="CR399" s="202"/>
      <c r="CS399" s="202"/>
      <c r="CT399" s="202"/>
      <c r="CU399" s="202"/>
      <c r="CV399" s="202"/>
      <c r="CW399" s="202"/>
      <c r="CX399" s="202"/>
      <c r="CY399" s="202"/>
      <c r="CZ399" s="202"/>
      <c r="DA399" s="202"/>
      <c r="DB399" s="202"/>
      <c r="DC399" s="202"/>
      <c r="DD399" s="202"/>
      <c r="DE399" s="202"/>
      <c r="DF399" s="202"/>
      <c r="DG399" s="202"/>
      <c r="DH399" s="202"/>
    </row>
    <row r="400" spans="2:112" ht="20.100000000000001" customHeight="1" x14ac:dyDescent="0.25">
      <c r="B400" s="212"/>
      <c r="C400" s="213"/>
      <c r="D400" s="202"/>
      <c r="E400" s="202"/>
      <c r="F400" s="202"/>
      <c r="G400" s="202"/>
      <c r="H400" s="202"/>
      <c r="I400" s="202"/>
      <c r="J400" s="202"/>
      <c r="K400" s="202"/>
      <c r="L400" s="202"/>
      <c r="M400" s="202"/>
      <c r="N400" s="202"/>
      <c r="O400" s="202"/>
      <c r="P400" s="205"/>
      <c r="Q400" s="203"/>
      <c r="R400" s="203"/>
      <c r="S400" s="203"/>
      <c r="T400" s="203"/>
      <c r="U400" s="203"/>
      <c r="V400" s="203"/>
      <c r="W400" s="203"/>
      <c r="X400" s="203"/>
      <c r="Y400" s="203"/>
      <c r="Z400" s="203"/>
      <c r="AA400" s="203"/>
      <c r="AB400" s="203"/>
      <c r="AC400" s="204"/>
      <c r="AD400" s="204"/>
      <c r="AE400" s="202"/>
      <c r="AF400" s="202"/>
      <c r="AG400" s="202"/>
      <c r="AH400" s="202"/>
      <c r="AI400" s="202"/>
      <c r="AJ400" s="202"/>
      <c r="AK400" s="202"/>
      <c r="AL400" s="202"/>
      <c r="AM400" s="202"/>
      <c r="AN400" s="202"/>
      <c r="AO400" s="202"/>
      <c r="AP400" s="202"/>
      <c r="AQ400" s="202"/>
      <c r="AR400" s="202"/>
      <c r="AS400" s="202"/>
      <c r="AT400" s="202"/>
      <c r="AU400" s="202"/>
      <c r="AV400" s="202"/>
      <c r="AW400" s="202"/>
      <c r="AX400" s="202"/>
      <c r="AY400" s="202"/>
      <c r="AZ400" s="202"/>
      <c r="BA400" s="202"/>
      <c r="BB400" s="202"/>
      <c r="BC400" s="202"/>
      <c r="BD400" s="202"/>
      <c r="BE400" s="202"/>
      <c r="BF400" s="202"/>
      <c r="BG400" s="202"/>
      <c r="BH400" s="202"/>
      <c r="BI400" s="202"/>
      <c r="BJ400" s="202"/>
      <c r="BK400" s="202"/>
      <c r="BL400" s="202"/>
      <c r="BM400" s="202"/>
      <c r="BN400" s="202"/>
      <c r="BO400" s="202"/>
      <c r="BP400" s="202"/>
      <c r="BQ400" s="202"/>
      <c r="BR400" s="202"/>
      <c r="BS400" s="202"/>
      <c r="BT400" s="202"/>
      <c r="BU400" s="202"/>
      <c r="BV400" s="202"/>
      <c r="BW400" s="202"/>
      <c r="BX400" s="202"/>
      <c r="BY400" s="202"/>
      <c r="BZ400" s="202"/>
      <c r="CA400" s="202"/>
      <c r="CB400" s="202"/>
      <c r="CC400" s="202"/>
      <c r="CD400" s="202"/>
      <c r="CE400" s="202"/>
      <c r="CF400" s="202"/>
      <c r="CG400" s="202"/>
      <c r="CH400" s="202"/>
      <c r="CI400" s="202"/>
      <c r="CJ400" s="202"/>
      <c r="CK400" s="202"/>
      <c r="CL400" s="202"/>
      <c r="CM400" s="202"/>
      <c r="CN400" s="202"/>
      <c r="CO400" s="202"/>
      <c r="CP400" s="202"/>
      <c r="CQ400" s="202"/>
      <c r="CR400" s="202"/>
      <c r="CS400" s="202"/>
      <c r="CT400" s="202"/>
      <c r="CU400" s="202"/>
      <c r="CV400" s="202"/>
      <c r="CW400" s="202"/>
      <c r="CX400" s="202"/>
      <c r="CY400" s="202"/>
      <c r="CZ400" s="202"/>
      <c r="DA400" s="202"/>
      <c r="DB400" s="202"/>
      <c r="DC400" s="202"/>
      <c r="DD400" s="202"/>
      <c r="DE400" s="202"/>
      <c r="DF400" s="202"/>
      <c r="DG400" s="202"/>
      <c r="DH400" s="202"/>
    </row>
    <row r="401" spans="2:112" ht="20.100000000000001" customHeight="1" x14ac:dyDescent="0.25">
      <c r="B401" s="212"/>
      <c r="C401" s="213"/>
      <c r="D401" s="202"/>
      <c r="E401" s="202"/>
      <c r="F401" s="202"/>
      <c r="G401" s="202"/>
      <c r="H401" s="202"/>
      <c r="I401" s="202"/>
      <c r="J401" s="202"/>
      <c r="K401" s="202"/>
      <c r="L401" s="202"/>
      <c r="M401" s="202"/>
      <c r="N401" s="202"/>
      <c r="O401" s="202"/>
      <c r="P401" s="205"/>
      <c r="Q401" s="203"/>
      <c r="R401" s="203"/>
      <c r="S401" s="203"/>
      <c r="T401" s="203"/>
      <c r="U401" s="203"/>
      <c r="V401" s="203"/>
      <c r="W401" s="203"/>
      <c r="X401" s="203"/>
      <c r="Y401" s="203"/>
      <c r="Z401" s="203"/>
      <c r="AA401" s="203"/>
      <c r="AB401" s="203"/>
      <c r="AC401" s="204"/>
      <c r="AD401" s="204"/>
      <c r="AE401" s="202"/>
      <c r="AF401" s="202"/>
      <c r="AG401" s="202"/>
      <c r="AH401" s="202"/>
      <c r="AI401" s="202"/>
      <c r="AJ401" s="202"/>
      <c r="AK401" s="202"/>
      <c r="AL401" s="202"/>
      <c r="AM401" s="202"/>
      <c r="AN401" s="202"/>
      <c r="AO401" s="202"/>
      <c r="AP401" s="202"/>
      <c r="AQ401" s="202"/>
      <c r="AR401" s="202"/>
      <c r="AS401" s="202"/>
      <c r="AT401" s="202"/>
      <c r="AU401" s="202"/>
      <c r="AV401" s="202"/>
      <c r="AW401" s="202"/>
      <c r="AX401" s="202"/>
      <c r="AY401" s="202"/>
      <c r="AZ401" s="202"/>
      <c r="BA401" s="202"/>
      <c r="BB401" s="202"/>
      <c r="BC401" s="202"/>
      <c r="BD401" s="202"/>
      <c r="BE401" s="202"/>
      <c r="BF401" s="202"/>
      <c r="BG401" s="202"/>
      <c r="BH401" s="202"/>
      <c r="BI401" s="202"/>
      <c r="BJ401" s="202"/>
      <c r="BK401" s="202"/>
      <c r="BL401" s="202"/>
      <c r="BM401" s="202"/>
      <c r="BN401" s="202"/>
      <c r="BO401" s="202"/>
      <c r="BP401" s="202"/>
      <c r="BQ401" s="202"/>
      <c r="BR401" s="202"/>
      <c r="BS401" s="202"/>
      <c r="BT401" s="202"/>
      <c r="BU401" s="202"/>
      <c r="BV401" s="202"/>
      <c r="BW401" s="202"/>
      <c r="BX401" s="202"/>
      <c r="BY401" s="202"/>
      <c r="BZ401" s="202"/>
      <c r="CA401" s="202"/>
      <c r="CB401" s="202"/>
      <c r="CC401" s="202"/>
      <c r="CD401" s="202"/>
      <c r="CE401" s="202"/>
      <c r="CF401" s="202"/>
      <c r="CG401" s="202"/>
      <c r="CH401" s="202"/>
      <c r="CI401" s="202"/>
      <c r="CJ401" s="202"/>
      <c r="CK401" s="202"/>
      <c r="CL401" s="202"/>
      <c r="CM401" s="202"/>
      <c r="CN401" s="202"/>
      <c r="CO401" s="202"/>
      <c r="CP401" s="202"/>
      <c r="CQ401" s="202"/>
      <c r="CR401" s="202"/>
      <c r="CS401" s="202"/>
      <c r="CT401" s="202"/>
      <c r="CU401" s="202"/>
      <c r="CV401" s="202"/>
      <c r="CW401" s="202"/>
      <c r="CX401" s="202"/>
      <c r="CY401" s="202"/>
      <c r="CZ401" s="202"/>
      <c r="DA401" s="202"/>
      <c r="DB401" s="202"/>
      <c r="DC401" s="202"/>
      <c r="DD401" s="202"/>
      <c r="DE401" s="202"/>
      <c r="DF401" s="202"/>
      <c r="DG401" s="202"/>
      <c r="DH401" s="202"/>
    </row>
    <row r="402" spans="2:112" ht="20.100000000000001" customHeight="1" x14ac:dyDescent="0.25">
      <c r="B402" s="212"/>
      <c r="C402" s="213"/>
      <c r="D402" s="202"/>
      <c r="E402" s="202"/>
      <c r="F402" s="202"/>
      <c r="G402" s="202"/>
      <c r="H402" s="202"/>
      <c r="I402" s="202"/>
      <c r="J402" s="202"/>
      <c r="K402" s="202"/>
      <c r="L402" s="202"/>
      <c r="M402" s="202"/>
      <c r="N402" s="202"/>
      <c r="O402" s="202"/>
      <c r="P402" s="205"/>
      <c r="Q402" s="203"/>
      <c r="R402" s="203"/>
      <c r="S402" s="203"/>
      <c r="T402" s="203"/>
      <c r="U402" s="203"/>
      <c r="V402" s="203"/>
      <c r="W402" s="203"/>
      <c r="X402" s="203"/>
      <c r="Y402" s="203"/>
      <c r="Z402" s="203"/>
      <c r="AA402" s="203"/>
      <c r="AB402" s="203"/>
      <c r="AC402" s="204"/>
      <c r="AD402" s="204"/>
      <c r="AE402" s="202"/>
      <c r="AF402" s="202"/>
      <c r="AG402" s="202"/>
      <c r="AH402" s="202"/>
      <c r="AI402" s="202"/>
      <c r="AJ402" s="202"/>
      <c r="AK402" s="202"/>
      <c r="AL402" s="202"/>
      <c r="AM402" s="202"/>
      <c r="AN402" s="202"/>
      <c r="AO402" s="202"/>
      <c r="AP402" s="202"/>
      <c r="AQ402" s="202"/>
      <c r="AR402" s="202"/>
      <c r="AS402" s="202"/>
      <c r="AT402" s="202"/>
      <c r="AU402" s="202"/>
      <c r="AV402" s="202"/>
      <c r="AW402" s="202"/>
      <c r="AX402" s="202"/>
      <c r="AY402" s="202"/>
      <c r="AZ402" s="202"/>
      <c r="BA402" s="202"/>
      <c r="BB402" s="202"/>
      <c r="BC402" s="202"/>
      <c r="BD402" s="202"/>
      <c r="BE402" s="202"/>
      <c r="BF402" s="202"/>
      <c r="BG402" s="202"/>
      <c r="BH402" s="202"/>
      <c r="BI402" s="202"/>
      <c r="BJ402" s="202"/>
      <c r="BK402" s="202"/>
      <c r="BL402" s="202"/>
      <c r="BM402" s="202"/>
      <c r="BN402" s="202"/>
      <c r="BO402" s="202"/>
      <c r="BP402" s="202"/>
      <c r="BQ402" s="202"/>
      <c r="BR402" s="202"/>
      <c r="BS402" s="202"/>
      <c r="BT402" s="202"/>
      <c r="BU402" s="202"/>
      <c r="BV402" s="202"/>
      <c r="BW402" s="202"/>
      <c r="BX402" s="202"/>
      <c r="BY402" s="202"/>
      <c r="BZ402" s="202"/>
      <c r="CA402" s="202"/>
      <c r="CB402" s="202"/>
      <c r="CC402" s="202"/>
      <c r="CD402" s="202"/>
      <c r="CE402" s="202"/>
      <c r="CF402" s="202"/>
      <c r="CG402" s="202"/>
      <c r="CH402" s="202"/>
      <c r="CI402" s="202"/>
      <c r="CJ402" s="202"/>
      <c r="CK402" s="202"/>
      <c r="CL402" s="202"/>
      <c r="CM402" s="202"/>
      <c r="CN402" s="202"/>
      <c r="CO402" s="202"/>
      <c r="CP402" s="202"/>
      <c r="CQ402" s="202"/>
      <c r="CR402" s="202"/>
      <c r="CS402" s="202"/>
      <c r="CT402" s="202"/>
      <c r="CU402" s="202"/>
      <c r="CV402" s="202"/>
      <c r="CW402" s="202"/>
      <c r="CX402" s="202"/>
      <c r="CY402" s="202"/>
      <c r="CZ402" s="202"/>
      <c r="DA402" s="202"/>
      <c r="DB402" s="202"/>
      <c r="DC402" s="202"/>
      <c r="DD402" s="202"/>
      <c r="DE402" s="202"/>
      <c r="DF402" s="202"/>
      <c r="DG402" s="202"/>
      <c r="DH402" s="202"/>
    </row>
    <row r="403" spans="2:112" ht="20.100000000000001" customHeight="1" x14ac:dyDescent="0.25">
      <c r="B403" s="212"/>
      <c r="C403" s="213"/>
      <c r="D403" s="202"/>
      <c r="E403" s="202"/>
      <c r="F403" s="202"/>
      <c r="G403" s="202"/>
      <c r="H403" s="202"/>
      <c r="I403" s="202"/>
      <c r="J403" s="202"/>
      <c r="K403" s="202"/>
      <c r="L403" s="202"/>
      <c r="M403" s="202"/>
      <c r="N403" s="202"/>
      <c r="O403" s="202"/>
      <c r="P403" s="205"/>
      <c r="Q403" s="203"/>
      <c r="R403" s="203"/>
      <c r="S403" s="203"/>
      <c r="T403" s="203"/>
      <c r="U403" s="203"/>
      <c r="V403" s="203"/>
      <c r="W403" s="203"/>
      <c r="X403" s="203"/>
      <c r="Y403" s="203"/>
      <c r="Z403" s="203"/>
      <c r="AA403" s="203"/>
      <c r="AB403" s="203"/>
      <c r="AC403" s="204"/>
      <c r="AD403" s="204"/>
      <c r="AE403" s="202"/>
      <c r="AF403" s="202"/>
      <c r="AG403" s="202"/>
      <c r="AH403" s="202"/>
      <c r="AI403" s="202"/>
      <c r="AJ403" s="202"/>
      <c r="AK403" s="202"/>
      <c r="AL403" s="202"/>
      <c r="AM403" s="202"/>
      <c r="AN403" s="202"/>
      <c r="AO403" s="202"/>
      <c r="AP403" s="202"/>
      <c r="AQ403" s="202"/>
      <c r="AR403" s="202"/>
      <c r="AS403" s="202"/>
      <c r="AT403" s="202"/>
      <c r="AU403" s="202"/>
      <c r="AV403" s="202"/>
      <c r="AW403" s="202"/>
      <c r="AX403" s="202"/>
      <c r="AY403" s="202"/>
      <c r="AZ403" s="202"/>
      <c r="BA403" s="202"/>
      <c r="BB403" s="202"/>
      <c r="BC403" s="202"/>
      <c r="BD403" s="202"/>
      <c r="BE403" s="202"/>
      <c r="BF403" s="202"/>
      <c r="BG403" s="202"/>
      <c r="BH403" s="202"/>
      <c r="BI403" s="202"/>
      <c r="BJ403" s="202"/>
      <c r="BK403" s="202"/>
      <c r="BL403" s="202"/>
      <c r="BM403" s="202"/>
      <c r="BN403" s="202"/>
      <c r="BO403" s="202"/>
      <c r="BP403" s="202"/>
      <c r="BQ403" s="202"/>
      <c r="BR403" s="202"/>
      <c r="BS403" s="202"/>
      <c r="BT403" s="202"/>
      <c r="BU403" s="202"/>
      <c r="BV403" s="202"/>
      <c r="BW403" s="202"/>
      <c r="BX403" s="202"/>
      <c r="BY403" s="202"/>
      <c r="BZ403" s="202"/>
      <c r="CA403" s="202"/>
      <c r="CB403" s="202"/>
      <c r="CC403" s="202"/>
      <c r="CD403" s="202"/>
      <c r="CE403" s="202"/>
      <c r="CF403" s="202"/>
      <c r="CG403" s="202"/>
      <c r="CH403" s="202"/>
      <c r="CI403" s="202"/>
      <c r="CJ403" s="202"/>
      <c r="CK403" s="202"/>
      <c r="CL403" s="202"/>
      <c r="CM403" s="202"/>
      <c r="CN403" s="202"/>
      <c r="CO403" s="202"/>
      <c r="CP403" s="202"/>
      <c r="CQ403" s="202"/>
      <c r="CR403" s="202"/>
      <c r="CS403" s="202"/>
      <c r="CT403" s="202"/>
      <c r="CU403" s="202"/>
      <c r="CV403" s="202"/>
      <c r="CW403" s="202"/>
      <c r="CX403" s="202"/>
      <c r="CY403" s="202"/>
      <c r="CZ403" s="202"/>
      <c r="DA403" s="202"/>
      <c r="DB403" s="202"/>
      <c r="DC403" s="202"/>
      <c r="DD403" s="202"/>
      <c r="DE403" s="202"/>
      <c r="DF403" s="202"/>
      <c r="DG403" s="202"/>
      <c r="DH403" s="202"/>
    </row>
    <row r="404" spans="2:112" ht="20.100000000000001" customHeight="1" x14ac:dyDescent="0.25">
      <c r="B404" s="212"/>
      <c r="C404" s="213"/>
      <c r="D404" s="202"/>
      <c r="E404" s="202"/>
      <c r="F404" s="202"/>
      <c r="G404" s="202"/>
      <c r="H404" s="202"/>
      <c r="I404" s="202"/>
      <c r="J404" s="202"/>
      <c r="K404" s="202"/>
      <c r="L404" s="202"/>
      <c r="M404" s="202"/>
      <c r="N404" s="202"/>
      <c r="O404" s="202"/>
      <c r="P404" s="205"/>
      <c r="Q404" s="203"/>
      <c r="R404" s="203"/>
      <c r="S404" s="203"/>
      <c r="T404" s="203"/>
      <c r="U404" s="203"/>
      <c r="V404" s="203"/>
      <c r="W404" s="203"/>
      <c r="X404" s="203"/>
      <c r="Y404" s="203"/>
      <c r="Z404" s="203"/>
      <c r="AA404" s="203"/>
      <c r="AB404" s="203"/>
      <c r="AC404" s="204"/>
      <c r="AD404" s="204"/>
      <c r="AE404" s="202"/>
      <c r="AF404" s="202"/>
      <c r="AG404" s="202"/>
      <c r="AH404" s="202"/>
      <c r="AI404" s="202"/>
      <c r="AJ404" s="202"/>
      <c r="AK404" s="202"/>
      <c r="AL404" s="202"/>
      <c r="AM404" s="202"/>
      <c r="AN404" s="202"/>
      <c r="AO404" s="202"/>
      <c r="AP404" s="202"/>
      <c r="AQ404" s="202"/>
      <c r="AR404" s="202"/>
      <c r="AS404" s="202"/>
      <c r="AT404" s="202"/>
      <c r="AU404" s="202"/>
      <c r="AV404" s="202"/>
      <c r="AW404" s="202"/>
      <c r="AX404" s="202"/>
      <c r="AY404" s="202"/>
      <c r="AZ404" s="202"/>
      <c r="BA404" s="202"/>
      <c r="BB404" s="202"/>
      <c r="BC404" s="202"/>
      <c r="BD404" s="202"/>
      <c r="BE404" s="202"/>
      <c r="BF404" s="202"/>
      <c r="BG404" s="202"/>
      <c r="BH404" s="202"/>
      <c r="BI404" s="202"/>
      <c r="BJ404" s="202"/>
      <c r="BK404" s="202"/>
      <c r="BL404" s="202"/>
      <c r="BM404" s="202"/>
      <c r="BN404" s="202"/>
      <c r="BO404" s="202"/>
      <c r="BP404" s="202"/>
      <c r="BQ404" s="202"/>
      <c r="BR404" s="202"/>
      <c r="BS404" s="202"/>
      <c r="BT404" s="202"/>
      <c r="BU404" s="202"/>
      <c r="BV404" s="202"/>
      <c r="BW404" s="202"/>
      <c r="BX404" s="202"/>
      <c r="BY404" s="202"/>
      <c r="BZ404" s="202"/>
      <c r="CA404" s="202"/>
      <c r="CB404" s="202"/>
      <c r="CC404" s="202"/>
      <c r="CD404" s="202"/>
      <c r="CE404" s="202"/>
      <c r="CF404" s="202"/>
      <c r="CG404" s="202"/>
      <c r="CH404" s="202"/>
      <c r="CI404" s="202"/>
      <c r="CJ404" s="202"/>
      <c r="CK404" s="202"/>
      <c r="CL404" s="202"/>
      <c r="CM404" s="202"/>
      <c r="CN404" s="202"/>
      <c r="CO404" s="202"/>
      <c r="CP404" s="202"/>
      <c r="CQ404" s="202"/>
      <c r="CR404" s="202"/>
      <c r="CS404" s="202"/>
      <c r="CT404" s="202"/>
      <c r="CU404" s="202"/>
      <c r="CV404" s="202"/>
      <c r="CW404" s="202"/>
      <c r="CX404" s="202"/>
      <c r="CY404" s="202"/>
      <c r="CZ404" s="202"/>
      <c r="DA404" s="202"/>
      <c r="DB404" s="202"/>
      <c r="DC404" s="202"/>
      <c r="DD404" s="202"/>
      <c r="DE404" s="202"/>
      <c r="DF404" s="202"/>
      <c r="DG404" s="202"/>
      <c r="DH404" s="202"/>
    </row>
    <row r="405" spans="2:112" ht="20.100000000000001" customHeight="1" x14ac:dyDescent="0.25">
      <c r="B405" s="212"/>
      <c r="C405" s="213"/>
      <c r="D405" s="202"/>
      <c r="E405" s="202"/>
      <c r="F405" s="202"/>
      <c r="G405" s="202"/>
      <c r="H405" s="202"/>
      <c r="I405" s="202"/>
      <c r="J405" s="202"/>
      <c r="K405" s="202"/>
      <c r="L405" s="202"/>
      <c r="M405" s="202"/>
      <c r="N405" s="202"/>
      <c r="O405" s="202"/>
      <c r="P405" s="205"/>
      <c r="Q405" s="203"/>
      <c r="R405" s="203"/>
      <c r="S405" s="203"/>
      <c r="T405" s="203"/>
      <c r="U405" s="203"/>
      <c r="V405" s="203"/>
      <c r="W405" s="203"/>
      <c r="X405" s="203"/>
      <c r="Y405" s="203"/>
      <c r="Z405" s="203"/>
      <c r="AA405" s="203"/>
      <c r="AB405" s="203"/>
      <c r="AC405" s="204"/>
      <c r="AD405" s="204"/>
      <c r="AE405" s="202"/>
      <c r="AF405" s="202"/>
      <c r="AG405" s="202"/>
      <c r="AH405" s="202"/>
      <c r="AI405" s="202"/>
      <c r="AJ405" s="202"/>
      <c r="AK405" s="202"/>
      <c r="AL405" s="202"/>
      <c r="AM405" s="202"/>
      <c r="AN405" s="202"/>
      <c r="AO405" s="202"/>
      <c r="AP405" s="202"/>
      <c r="AQ405" s="202"/>
      <c r="AR405" s="202"/>
      <c r="AS405" s="202"/>
      <c r="AT405" s="202"/>
      <c r="AU405" s="202"/>
      <c r="AV405" s="202"/>
      <c r="AW405" s="202"/>
      <c r="AX405" s="202"/>
      <c r="AY405" s="202"/>
      <c r="AZ405" s="202"/>
      <c r="BA405" s="202"/>
      <c r="BB405" s="202"/>
      <c r="BC405" s="202"/>
      <c r="BD405" s="202"/>
      <c r="BE405" s="202"/>
      <c r="BF405" s="202"/>
      <c r="BG405" s="202"/>
      <c r="BH405" s="202"/>
      <c r="BI405" s="202"/>
      <c r="BJ405" s="202"/>
      <c r="BK405" s="202"/>
      <c r="BL405" s="202"/>
      <c r="BM405" s="202"/>
      <c r="BN405" s="202"/>
      <c r="BO405" s="202"/>
      <c r="BP405" s="202"/>
      <c r="BQ405" s="202"/>
      <c r="BR405" s="202"/>
      <c r="BS405" s="202"/>
      <c r="BT405" s="202"/>
      <c r="BU405" s="202"/>
      <c r="BV405" s="202"/>
      <c r="BW405" s="202"/>
      <c r="BX405" s="202"/>
      <c r="BY405" s="202"/>
      <c r="BZ405" s="202"/>
      <c r="CA405" s="202"/>
      <c r="CB405" s="202"/>
      <c r="CC405" s="202"/>
      <c r="CD405" s="202"/>
      <c r="CE405" s="202"/>
      <c r="CF405" s="202"/>
      <c r="CG405" s="202"/>
      <c r="CH405" s="202"/>
      <c r="CI405" s="202"/>
      <c r="CJ405" s="202"/>
      <c r="CK405" s="202"/>
      <c r="CL405" s="202"/>
      <c r="CM405" s="202"/>
      <c r="CN405" s="202"/>
      <c r="CO405" s="202"/>
      <c r="CP405" s="202"/>
      <c r="CQ405" s="202"/>
      <c r="CR405" s="202"/>
      <c r="CS405" s="202"/>
      <c r="CT405" s="202"/>
      <c r="CU405" s="202"/>
      <c r="CV405" s="202"/>
      <c r="CW405" s="202"/>
      <c r="CX405" s="202"/>
      <c r="CY405" s="202"/>
      <c r="CZ405" s="202"/>
      <c r="DA405" s="202"/>
      <c r="DB405" s="202"/>
      <c r="DC405" s="202"/>
      <c r="DD405" s="202"/>
      <c r="DE405" s="202"/>
      <c r="DF405" s="202"/>
      <c r="DG405" s="202"/>
      <c r="DH405" s="202"/>
    </row>
    <row r="406" spans="2:112" ht="20.100000000000001" customHeight="1" x14ac:dyDescent="0.25">
      <c r="B406" s="212"/>
      <c r="C406" s="213"/>
      <c r="D406" s="202"/>
      <c r="E406" s="202"/>
      <c r="F406" s="202"/>
      <c r="G406" s="202"/>
      <c r="H406" s="202"/>
      <c r="I406" s="202"/>
      <c r="J406" s="202"/>
      <c r="K406" s="202"/>
      <c r="L406" s="202"/>
      <c r="M406" s="202"/>
      <c r="N406" s="202"/>
      <c r="O406" s="202"/>
      <c r="P406" s="205"/>
      <c r="Q406" s="203"/>
      <c r="R406" s="203"/>
      <c r="S406" s="203"/>
      <c r="T406" s="203"/>
      <c r="U406" s="203"/>
      <c r="V406" s="203"/>
      <c r="W406" s="203"/>
      <c r="X406" s="203"/>
      <c r="Y406" s="203"/>
      <c r="Z406" s="203"/>
      <c r="AA406" s="203"/>
      <c r="AB406" s="203"/>
      <c r="AC406" s="204"/>
      <c r="AD406" s="204"/>
      <c r="AE406" s="202"/>
      <c r="AF406" s="202"/>
      <c r="AG406" s="202"/>
      <c r="AH406" s="202"/>
      <c r="AI406" s="202"/>
      <c r="AJ406" s="202"/>
      <c r="AK406" s="202"/>
      <c r="AL406" s="202"/>
      <c r="AM406" s="202"/>
      <c r="AN406" s="202"/>
      <c r="AO406" s="202"/>
      <c r="AP406" s="202"/>
      <c r="AQ406" s="202"/>
      <c r="AR406" s="202"/>
      <c r="AS406" s="202"/>
      <c r="AT406" s="202"/>
      <c r="AU406" s="202"/>
      <c r="AV406" s="202"/>
      <c r="AW406" s="202"/>
      <c r="AX406" s="202"/>
      <c r="AY406" s="202"/>
      <c r="AZ406" s="202"/>
      <c r="BA406" s="202"/>
      <c r="BB406" s="202"/>
      <c r="BC406" s="202"/>
      <c r="BD406" s="202"/>
      <c r="BE406" s="202"/>
      <c r="BF406" s="202"/>
      <c r="BG406" s="202"/>
      <c r="BH406" s="202"/>
      <c r="BI406" s="202"/>
      <c r="BJ406" s="202"/>
      <c r="BK406" s="202"/>
      <c r="BL406" s="202"/>
      <c r="BM406" s="202"/>
      <c r="BN406" s="202"/>
      <c r="BO406" s="202"/>
      <c r="BP406" s="202"/>
      <c r="BQ406" s="202"/>
      <c r="BR406" s="202"/>
      <c r="BS406" s="202"/>
      <c r="BT406" s="202"/>
      <c r="BU406" s="202"/>
      <c r="BV406" s="202"/>
      <c r="BW406" s="202"/>
      <c r="BX406" s="202"/>
      <c r="BY406" s="202"/>
      <c r="BZ406" s="202"/>
      <c r="CA406" s="202"/>
      <c r="CB406" s="202"/>
      <c r="CC406" s="202"/>
      <c r="CD406" s="202"/>
      <c r="CE406" s="202"/>
      <c r="CF406" s="202"/>
      <c r="CG406" s="202"/>
      <c r="CH406" s="202"/>
      <c r="CI406" s="202"/>
      <c r="CJ406" s="202"/>
      <c r="CK406" s="202"/>
      <c r="CL406" s="202"/>
      <c r="CM406" s="202"/>
      <c r="CN406" s="202"/>
      <c r="CO406" s="202"/>
      <c r="CP406" s="202"/>
      <c r="CQ406" s="202"/>
      <c r="CR406" s="202"/>
      <c r="CS406" s="202"/>
      <c r="CT406" s="202"/>
      <c r="CU406" s="202"/>
      <c r="CV406" s="202"/>
      <c r="CW406" s="202"/>
      <c r="CX406" s="202"/>
      <c r="CY406" s="202"/>
      <c r="CZ406" s="202"/>
      <c r="DA406" s="202"/>
      <c r="DB406" s="202"/>
      <c r="DC406" s="202"/>
      <c r="DD406" s="202"/>
      <c r="DE406" s="202"/>
      <c r="DF406" s="202"/>
      <c r="DG406" s="202"/>
      <c r="DH406" s="202"/>
    </row>
    <row r="407" spans="2:112" ht="20.100000000000001" customHeight="1" x14ac:dyDescent="0.25">
      <c r="B407" s="212"/>
      <c r="C407" s="213"/>
      <c r="D407" s="202"/>
      <c r="E407" s="202"/>
      <c r="F407" s="202"/>
      <c r="G407" s="202"/>
      <c r="H407" s="202"/>
      <c r="I407" s="202"/>
      <c r="J407" s="202"/>
      <c r="K407" s="202"/>
      <c r="L407" s="202"/>
      <c r="M407" s="202"/>
      <c r="N407" s="202"/>
      <c r="O407" s="202"/>
      <c r="P407" s="205"/>
      <c r="Q407" s="203"/>
      <c r="R407" s="203"/>
      <c r="S407" s="203"/>
      <c r="T407" s="203"/>
      <c r="U407" s="203"/>
      <c r="V407" s="203"/>
      <c r="W407" s="203"/>
      <c r="X407" s="203"/>
      <c r="Y407" s="203"/>
      <c r="Z407" s="203"/>
      <c r="AA407" s="203"/>
      <c r="AB407" s="203"/>
      <c r="AC407" s="204"/>
      <c r="AD407" s="204"/>
      <c r="AE407" s="202"/>
      <c r="AF407" s="202"/>
      <c r="AG407" s="202"/>
      <c r="AH407" s="202"/>
      <c r="AI407" s="202"/>
      <c r="AJ407" s="202"/>
      <c r="AK407" s="202"/>
      <c r="AL407" s="202"/>
      <c r="AM407" s="202"/>
      <c r="AN407" s="202"/>
      <c r="AO407" s="202"/>
      <c r="AP407" s="202"/>
      <c r="AQ407" s="202"/>
      <c r="AR407" s="202"/>
      <c r="AS407" s="202"/>
      <c r="AT407" s="202"/>
      <c r="AU407" s="202"/>
      <c r="AV407" s="202"/>
      <c r="AW407" s="202"/>
      <c r="AX407" s="202"/>
      <c r="AY407" s="202"/>
      <c r="AZ407" s="202"/>
      <c r="BA407" s="202"/>
      <c r="BB407" s="202"/>
      <c r="BC407" s="202"/>
      <c r="BD407" s="202"/>
      <c r="BE407" s="202"/>
      <c r="BF407" s="202"/>
      <c r="BG407" s="202"/>
      <c r="BH407" s="202"/>
      <c r="BI407" s="202"/>
      <c r="BJ407" s="202"/>
      <c r="BK407" s="202"/>
      <c r="BL407" s="202"/>
      <c r="BM407" s="202"/>
      <c r="BN407" s="202"/>
      <c r="BO407" s="202"/>
      <c r="BP407" s="202"/>
      <c r="BQ407" s="202"/>
      <c r="BR407" s="202"/>
      <c r="BS407" s="202"/>
      <c r="BT407" s="202"/>
      <c r="BU407" s="202"/>
      <c r="BV407" s="202"/>
      <c r="BW407" s="202"/>
      <c r="BX407" s="202"/>
      <c r="BY407" s="202"/>
      <c r="BZ407" s="202"/>
      <c r="CA407" s="202"/>
      <c r="CB407" s="202"/>
      <c r="CC407" s="202"/>
      <c r="CD407" s="202"/>
      <c r="CE407" s="202"/>
      <c r="CF407" s="202"/>
      <c r="CG407" s="202"/>
      <c r="CH407" s="202"/>
      <c r="CI407" s="202"/>
      <c r="CJ407" s="202"/>
      <c r="CK407" s="202"/>
      <c r="CL407" s="202"/>
      <c r="CM407" s="202"/>
      <c r="CN407" s="202"/>
      <c r="CO407" s="202"/>
      <c r="CP407" s="202"/>
      <c r="CQ407" s="202"/>
      <c r="CR407" s="202"/>
      <c r="CS407" s="202"/>
      <c r="CT407" s="202"/>
      <c r="CU407" s="202"/>
      <c r="CV407" s="202"/>
      <c r="CW407" s="202"/>
      <c r="CX407" s="202"/>
      <c r="CY407" s="202"/>
      <c r="CZ407" s="202"/>
      <c r="DA407" s="202"/>
      <c r="DB407" s="202"/>
      <c r="DC407" s="202"/>
      <c r="DD407" s="202"/>
      <c r="DE407" s="202"/>
      <c r="DF407" s="202"/>
      <c r="DG407" s="202"/>
      <c r="DH407" s="202"/>
    </row>
    <row r="408" spans="2:112" ht="20.100000000000001" customHeight="1" x14ac:dyDescent="0.25">
      <c r="B408" s="212"/>
      <c r="C408" s="213"/>
      <c r="D408" s="202"/>
      <c r="E408" s="202"/>
      <c r="F408" s="202"/>
      <c r="G408" s="202"/>
      <c r="H408" s="202"/>
      <c r="I408" s="202"/>
      <c r="J408" s="202"/>
      <c r="K408" s="202"/>
      <c r="L408" s="202"/>
      <c r="M408" s="202"/>
      <c r="N408" s="202"/>
      <c r="O408" s="202"/>
      <c r="P408" s="205"/>
      <c r="Q408" s="203"/>
      <c r="R408" s="203"/>
      <c r="S408" s="203"/>
      <c r="T408" s="203"/>
      <c r="U408" s="203"/>
      <c r="V408" s="203"/>
      <c r="W408" s="203"/>
      <c r="X408" s="203"/>
      <c r="Y408" s="203"/>
      <c r="Z408" s="203"/>
      <c r="AA408" s="203"/>
      <c r="AB408" s="203"/>
      <c r="AC408" s="204"/>
      <c r="AD408" s="204"/>
      <c r="AE408" s="202"/>
      <c r="AF408" s="202"/>
      <c r="AG408" s="202"/>
      <c r="AH408" s="202"/>
      <c r="AI408" s="202"/>
      <c r="AJ408" s="202"/>
      <c r="AK408" s="202"/>
      <c r="AL408" s="202"/>
      <c r="AM408" s="202"/>
      <c r="AN408" s="202"/>
      <c r="AO408" s="202"/>
      <c r="AP408" s="202"/>
      <c r="AQ408" s="202"/>
      <c r="AR408" s="202"/>
      <c r="AS408" s="202"/>
      <c r="AT408" s="202"/>
      <c r="AU408" s="202"/>
      <c r="AV408" s="202"/>
      <c r="AW408" s="202"/>
      <c r="AX408" s="202"/>
      <c r="AY408" s="202"/>
      <c r="AZ408" s="202"/>
      <c r="BA408" s="202"/>
      <c r="BB408" s="202"/>
      <c r="BC408" s="202"/>
      <c r="BD408" s="202"/>
      <c r="BE408" s="202"/>
      <c r="BF408" s="202"/>
      <c r="BG408" s="202"/>
      <c r="BH408" s="202"/>
      <c r="BI408" s="202"/>
      <c r="BJ408" s="202"/>
      <c r="BK408" s="202"/>
      <c r="BL408" s="202"/>
      <c r="BM408" s="202"/>
      <c r="BN408" s="202"/>
      <c r="BO408" s="202"/>
      <c r="BP408" s="202"/>
      <c r="BQ408" s="202"/>
      <c r="BR408" s="202"/>
      <c r="BS408" s="202"/>
      <c r="BT408" s="202"/>
      <c r="BU408" s="202"/>
      <c r="BV408" s="202"/>
      <c r="BW408" s="202"/>
      <c r="BX408" s="202"/>
      <c r="BY408" s="202"/>
      <c r="BZ408" s="202"/>
      <c r="CA408" s="202"/>
      <c r="CB408" s="202"/>
      <c r="CC408" s="202"/>
      <c r="CD408" s="202"/>
      <c r="CE408" s="202"/>
      <c r="CF408" s="202"/>
      <c r="CG408" s="202"/>
      <c r="CH408" s="202"/>
      <c r="CI408" s="202"/>
      <c r="CJ408" s="202"/>
      <c r="CK408" s="202"/>
      <c r="CL408" s="202"/>
      <c r="CM408" s="202"/>
      <c r="CN408" s="202"/>
      <c r="CO408" s="202"/>
      <c r="CP408" s="202"/>
      <c r="CQ408" s="202"/>
      <c r="CR408" s="202"/>
      <c r="CS408" s="202"/>
      <c r="CT408" s="202"/>
      <c r="CU408" s="202"/>
      <c r="CV408" s="202"/>
      <c r="CW408" s="202"/>
      <c r="CX408" s="202"/>
      <c r="CY408" s="202"/>
      <c r="CZ408" s="202"/>
      <c r="DA408" s="202"/>
      <c r="DB408" s="202"/>
      <c r="DC408" s="202"/>
      <c r="DD408" s="202"/>
      <c r="DE408" s="202"/>
      <c r="DF408" s="202"/>
      <c r="DG408" s="202"/>
      <c r="DH408" s="202"/>
    </row>
    <row r="409" spans="2:112" ht="20.100000000000001" customHeight="1" x14ac:dyDescent="0.25">
      <c r="B409" s="212"/>
      <c r="C409" s="213"/>
      <c r="D409" s="202"/>
      <c r="E409" s="202"/>
      <c r="F409" s="202"/>
      <c r="G409" s="202"/>
      <c r="H409" s="202"/>
      <c r="I409" s="202"/>
      <c r="J409" s="202"/>
      <c r="K409" s="202"/>
      <c r="L409" s="202"/>
      <c r="M409" s="202"/>
      <c r="N409" s="202"/>
      <c r="O409" s="202"/>
      <c r="P409" s="205"/>
      <c r="Q409" s="203"/>
      <c r="R409" s="203"/>
      <c r="S409" s="203"/>
      <c r="T409" s="203"/>
      <c r="U409" s="203"/>
      <c r="V409" s="203"/>
      <c r="W409" s="203"/>
      <c r="X409" s="203"/>
      <c r="Y409" s="203"/>
      <c r="Z409" s="203"/>
      <c r="AA409" s="203"/>
      <c r="AB409" s="203"/>
      <c r="AC409" s="204"/>
      <c r="AD409" s="204"/>
      <c r="AE409" s="202"/>
      <c r="AF409" s="202"/>
      <c r="AG409" s="202"/>
      <c r="AH409" s="202"/>
      <c r="AI409" s="202"/>
      <c r="AJ409" s="202"/>
      <c r="AK409" s="202"/>
      <c r="AL409" s="202"/>
      <c r="AM409" s="202"/>
      <c r="AN409" s="202"/>
      <c r="AO409" s="202"/>
      <c r="AP409" s="202"/>
      <c r="AQ409" s="202"/>
      <c r="AR409" s="202"/>
      <c r="AS409" s="202"/>
      <c r="AT409" s="202"/>
      <c r="AU409" s="202"/>
      <c r="AV409" s="202"/>
      <c r="AW409" s="202"/>
      <c r="AX409" s="202"/>
      <c r="AY409" s="202"/>
      <c r="AZ409" s="202"/>
      <c r="BA409" s="202"/>
      <c r="BB409" s="202"/>
      <c r="BC409" s="202"/>
      <c r="BD409" s="202"/>
      <c r="BE409" s="202"/>
      <c r="BF409" s="202"/>
      <c r="BG409" s="202"/>
      <c r="BH409" s="202"/>
      <c r="BI409" s="202"/>
      <c r="BJ409" s="202"/>
      <c r="BK409" s="202"/>
      <c r="BL409" s="202"/>
      <c r="BM409" s="202"/>
      <c r="BN409" s="202"/>
      <c r="BO409" s="202"/>
      <c r="BP409" s="202"/>
      <c r="BQ409" s="202"/>
      <c r="BR409" s="202"/>
      <c r="BS409" s="202"/>
      <c r="BT409" s="202"/>
      <c r="BU409" s="202"/>
      <c r="BV409" s="202"/>
      <c r="BW409" s="202"/>
      <c r="BX409" s="202"/>
      <c r="BY409" s="202"/>
      <c r="BZ409" s="202"/>
      <c r="CA409" s="202"/>
      <c r="CB409" s="202"/>
      <c r="CC409" s="202"/>
      <c r="CD409" s="202"/>
      <c r="CE409" s="202"/>
      <c r="CF409" s="202"/>
      <c r="CG409" s="202"/>
      <c r="CH409" s="202"/>
      <c r="CI409" s="202"/>
      <c r="CJ409" s="202"/>
      <c r="CK409" s="202"/>
      <c r="CL409" s="202"/>
      <c r="CM409" s="202"/>
      <c r="CN409" s="202"/>
      <c r="CO409" s="202"/>
      <c r="CP409" s="202"/>
      <c r="CQ409" s="202"/>
      <c r="CR409" s="202"/>
      <c r="CS409" s="202"/>
      <c r="CT409" s="202"/>
      <c r="CU409" s="202"/>
      <c r="CV409" s="202"/>
      <c r="CW409" s="202"/>
      <c r="CX409" s="202"/>
      <c r="CY409" s="202"/>
      <c r="CZ409" s="202"/>
      <c r="DA409" s="202"/>
      <c r="DB409" s="202"/>
      <c r="DC409" s="202"/>
      <c r="DD409" s="202"/>
      <c r="DE409" s="202"/>
      <c r="DF409" s="202"/>
      <c r="DG409" s="202"/>
      <c r="DH409" s="202"/>
    </row>
    <row r="410" spans="2:112" ht="20.100000000000001" customHeight="1" x14ac:dyDescent="0.25">
      <c r="B410" s="212"/>
      <c r="C410" s="213"/>
      <c r="D410" s="202"/>
      <c r="E410" s="202"/>
      <c r="F410" s="202"/>
      <c r="G410" s="202"/>
      <c r="H410" s="202"/>
      <c r="I410" s="202"/>
      <c r="J410" s="202"/>
      <c r="K410" s="202"/>
      <c r="L410" s="202"/>
      <c r="M410" s="202"/>
      <c r="N410" s="202"/>
      <c r="O410" s="202"/>
      <c r="P410" s="205"/>
      <c r="Q410" s="203"/>
      <c r="R410" s="203"/>
      <c r="S410" s="203"/>
      <c r="T410" s="203"/>
      <c r="U410" s="203"/>
      <c r="V410" s="203"/>
      <c r="W410" s="203"/>
      <c r="X410" s="203"/>
      <c r="Y410" s="203"/>
      <c r="Z410" s="203"/>
      <c r="AA410" s="203"/>
      <c r="AB410" s="203"/>
      <c r="AC410" s="204"/>
      <c r="AD410" s="204"/>
      <c r="AE410" s="202"/>
      <c r="AF410" s="202"/>
      <c r="AG410" s="202"/>
      <c r="AH410" s="202"/>
      <c r="AI410" s="202"/>
      <c r="AJ410" s="202"/>
      <c r="AK410" s="202"/>
      <c r="AL410" s="202"/>
      <c r="AM410" s="202"/>
      <c r="AN410" s="202"/>
      <c r="AO410" s="202"/>
      <c r="AP410" s="202"/>
      <c r="AQ410" s="202"/>
      <c r="AR410" s="202"/>
      <c r="AS410" s="202"/>
      <c r="AT410" s="202"/>
      <c r="AU410" s="202"/>
      <c r="AV410" s="202"/>
      <c r="AW410" s="202"/>
      <c r="AX410" s="202"/>
      <c r="AY410" s="202"/>
      <c r="AZ410" s="202"/>
      <c r="BA410" s="202"/>
      <c r="BB410" s="202"/>
      <c r="BC410" s="202"/>
      <c r="BD410" s="202"/>
      <c r="BE410" s="202"/>
      <c r="BF410" s="202"/>
      <c r="BG410" s="202"/>
      <c r="BH410" s="202"/>
      <c r="BI410" s="202"/>
      <c r="BJ410" s="202"/>
      <c r="BK410" s="202"/>
      <c r="BL410" s="202"/>
      <c r="BM410" s="202"/>
      <c r="BN410" s="202"/>
      <c r="BO410" s="202"/>
      <c r="BP410" s="202"/>
      <c r="BQ410" s="202"/>
      <c r="BR410" s="202"/>
      <c r="BS410" s="202"/>
      <c r="BT410" s="202"/>
      <c r="BU410" s="202"/>
      <c r="BV410" s="202"/>
      <c r="BW410" s="202"/>
      <c r="BX410" s="202"/>
      <c r="BY410" s="202"/>
      <c r="BZ410" s="202"/>
      <c r="CA410" s="202"/>
      <c r="CB410" s="202"/>
      <c r="CC410" s="202"/>
      <c r="CD410" s="202"/>
      <c r="CE410" s="202"/>
      <c r="CF410" s="202"/>
      <c r="CG410" s="202"/>
      <c r="CH410" s="202"/>
      <c r="CI410" s="202"/>
      <c r="CJ410" s="202"/>
      <c r="CK410" s="202"/>
      <c r="CL410" s="202"/>
      <c r="CM410" s="202"/>
      <c r="CN410" s="202"/>
      <c r="CO410" s="202"/>
      <c r="CP410" s="202"/>
      <c r="CQ410" s="202"/>
      <c r="CR410" s="202"/>
      <c r="CS410" s="202"/>
      <c r="CT410" s="202"/>
      <c r="CU410" s="202"/>
      <c r="CV410" s="202"/>
      <c r="CW410" s="202"/>
      <c r="CX410" s="202"/>
      <c r="CY410" s="202"/>
      <c r="CZ410" s="202"/>
      <c r="DA410" s="202"/>
      <c r="DB410" s="202"/>
      <c r="DC410" s="202"/>
      <c r="DD410" s="202"/>
      <c r="DE410" s="202"/>
      <c r="DF410" s="202"/>
      <c r="DG410" s="202"/>
      <c r="DH410" s="202"/>
    </row>
    <row r="411" spans="2:112" ht="20.100000000000001" customHeight="1" x14ac:dyDescent="0.25">
      <c r="B411" s="212"/>
      <c r="C411" s="213"/>
      <c r="D411" s="202"/>
      <c r="E411" s="202"/>
      <c r="F411" s="202"/>
      <c r="G411" s="202"/>
      <c r="H411" s="202"/>
      <c r="I411" s="202"/>
      <c r="J411" s="202"/>
      <c r="K411" s="202"/>
      <c r="L411" s="202"/>
      <c r="M411" s="202"/>
      <c r="N411" s="202"/>
      <c r="O411" s="202"/>
      <c r="P411" s="205"/>
      <c r="Q411" s="203"/>
      <c r="R411" s="203"/>
      <c r="S411" s="203"/>
      <c r="T411" s="203"/>
      <c r="U411" s="203"/>
      <c r="V411" s="203"/>
      <c r="W411" s="203"/>
      <c r="X411" s="203"/>
      <c r="Y411" s="203"/>
      <c r="Z411" s="203"/>
      <c r="AA411" s="203"/>
      <c r="AB411" s="203"/>
      <c r="AC411" s="204"/>
      <c r="AD411" s="204"/>
      <c r="AE411" s="202"/>
      <c r="AF411" s="202"/>
      <c r="AG411" s="202"/>
      <c r="AH411" s="202"/>
      <c r="AI411" s="202"/>
      <c r="AJ411" s="202"/>
      <c r="AK411" s="202"/>
      <c r="AL411" s="202"/>
      <c r="AM411" s="202"/>
      <c r="AN411" s="202"/>
      <c r="AO411" s="202"/>
      <c r="AP411" s="202"/>
      <c r="AQ411" s="202"/>
      <c r="AR411" s="202"/>
      <c r="AS411" s="202"/>
      <c r="AT411" s="202"/>
      <c r="AU411" s="202"/>
      <c r="AV411" s="202"/>
      <c r="AW411" s="202"/>
      <c r="AX411" s="202"/>
      <c r="AY411" s="202"/>
      <c r="AZ411" s="202"/>
      <c r="BA411" s="202"/>
      <c r="BB411" s="202"/>
      <c r="BC411" s="202"/>
      <c r="BD411" s="202"/>
      <c r="BE411" s="202"/>
      <c r="BF411" s="202"/>
      <c r="BG411" s="202"/>
      <c r="BH411" s="202"/>
      <c r="BI411" s="202"/>
      <c r="BJ411" s="202"/>
      <c r="BK411" s="202"/>
      <c r="BL411" s="202"/>
      <c r="BM411" s="202"/>
      <c r="BN411" s="202"/>
      <c r="BO411" s="202"/>
      <c r="BP411" s="202"/>
      <c r="BQ411" s="202"/>
      <c r="BR411" s="202"/>
      <c r="BS411" s="202"/>
      <c r="BT411" s="202"/>
      <c r="BU411" s="202"/>
      <c r="BV411" s="202"/>
      <c r="BW411" s="202"/>
      <c r="BX411" s="202"/>
      <c r="BY411" s="202"/>
      <c r="BZ411" s="202"/>
      <c r="CA411" s="202"/>
      <c r="CB411" s="202"/>
      <c r="CC411" s="202"/>
      <c r="CD411" s="202"/>
      <c r="CE411" s="202"/>
      <c r="CF411" s="202"/>
      <c r="CG411" s="202"/>
      <c r="CH411" s="202"/>
      <c r="CI411" s="202"/>
      <c r="CJ411" s="202"/>
      <c r="CK411" s="202"/>
      <c r="CL411" s="202"/>
      <c r="CM411" s="202"/>
      <c r="CN411" s="202"/>
      <c r="CO411" s="202"/>
      <c r="CP411" s="202"/>
      <c r="CQ411" s="202"/>
      <c r="CR411" s="202"/>
      <c r="CS411" s="202"/>
      <c r="CT411" s="202"/>
      <c r="CU411" s="202"/>
      <c r="CV411" s="202"/>
      <c r="CW411" s="202"/>
      <c r="CX411" s="202"/>
      <c r="CY411" s="202"/>
      <c r="CZ411" s="202"/>
      <c r="DA411" s="202"/>
      <c r="DB411" s="202"/>
      <c r="DC411" s="202"/>
      <c r="DD411" s="202"/>
      <c r="DE411" s="202"/>
      <c r="DF411" s="202"/>
      <c r="DG411" s="202"/>
      <c r="DH411" s="202"/>
    </row>
    <row r="412" spans="2:112" ht="20.100000000000001" customHeight="1" x14ac:dyDescent="0.25">
      <c r="B412" s="212"/>
      <c r="C412" s="213"/>
      <c r="D412" s="202"/>
      <c r="E412" s="202"/>
      <c r="F412" s="202"/>
      <c r="G412" s="202"/>
      <c r="H412" s="202"/>
      <c r="I412" s="202"/>
      <c r="J412" s="202"/>
      <c r="K412" s="202"/>
      <c r="L412" s="202"/>
      <c r="M412" s="202"/>
      <c r="N412" s="202"/>
      <c r="O412" s="202"/>
      <c r="P412" s="205"/>
      <c r="Q412" s="203"/>
      <c r="R412" s="203"/>
      <c r="S412" s="203"/>
      <c r="T412" s="203"/>
      <c r="U412" s="203"/>
      <c r="V412" s="203"/>
      <c r="W412" s="203"/>
      <c r="X412" s="203"/>
      <c r="Y412" s="203"/>
      <c r="Z412" s="203"/>
      <c r="AA412" s="203"/>
      <c r="AB412" s="203"/>
      <c r="AC412" s="204"/>
      <c r="AD412" s="204"/>
      <c r="AE412" s="202"/>
      <c r="AF412" s="202"/>
      <c r="AG412" s="202"/>
      <c r="AH412" s="202"/>
      <c r="AI412" s="202"/>
      <c r="AJ412" s="202"/>
      <c r="AK412" s="202"/>
      <c r="AL412" s="202"/>
      <c r="AM412" s="202"/>
      <c r="AN412" s="202"/>
      <c r="AO412" s="202"/>
      <c r="AP412" s="202"/>
      <c r="AQ412" s="202"/>
      <c r="AR412" s="202"/>
      <c r="AS412" s="202"/>
      <c r="AT412" s="202"/>
      <c r="AU412" s="202"/>
      <c r="AV412" s="202"/>
      <c r="AW412" s="202"/>
      <c r="AX412" s="202"/>
      <c r="AY412" s="202"/>
      <c r="AZ412" s="202"/>
      <c r="BA412" s="202"/>
      <c r="BB412" s="202"/>
      <c r="BC412" s="202"/>
      <c r="BD412" s="202"/>
      <c r="BE412" s="202"/>
      <c r="BF412" s="202"/>
      <c r="BG412" s="202"/>
      <c r="BH412" s="202"/>
      <c r="BI412" s="202"/>
      <c r="BJ412" s="202"/>
      <c r="BK412" s="202"/>
      <c r="BL412" s="202"/>
      <c r="BM412" s="202"/>
      <c r="BN412" s="202"/>
      <c r="BO412" s="202"/>
      <c r="BP412" s="202"/>
      <c r="BQ412" s="202"/>
      <c r="BR412" s="202"/>
      <c r="BS412" s="202"/>
      <c r="BT412" s="202"/>
      <c r="BU412" s="202"/>
      <c r="BV412" s="202"/>
      <c r="BW412" s="202"/>
      <c r="BX412" s="202"/>
      <c r="BY412" s="202"/>
      <c r="BZ412" s="202"/>
      <c r="CA412" s="202"/>
      <c r="CB412" s="202"/>
      <c r="CC412" s="202"/>
      <c r="CD412" s="202"/>
      <c r="CE412" s="202"/>
      <c r="CF412" s="202"/>
      <c r="CG412" s="202"/>
      <c r="CH412" s="202"/>
      <c r="CI412" s="202"/>
      <c r="CJ412" s="202"/>
      <c r="CK412" s="202"/>
      <c r="CL412" s="202"/>
      <c r="CM412" s="202"/>
      <c r="CN412" s="202"/>
      <c r="CO412" s="202"/>
      <c r="CP412" s="202"/>
      <c r="CQ412" s="202"/>
      <c r="CR412" s="202"/>
      <c r="CS412" s="202"/>
      <c r="CT412" s="202"/>
      <c r="CU412" s="202"/>
      <c r="CV412" s="202"/>
      <c r="CW412" s="202"/>
      <c r="CX412" s="202"/>
      <c r="CY412" s="202"/>
      <c r="CZ412" s="202"/>
      <c r="DA412" s="202"/>
      <c r="DB412" s="202"/>
      <c r="DC412" s="202"/>
      <c r="DD412" s="202"/>
      <c r="DE412" s="202"/>
      <c r="DF412" s="202"/>
      <c r="DG412" s="202"/>
      <c r="DH412" s="202"/>
    </row>
    <row r="413" spans="2:112" ht="20.100000000000001" customHeight="1" x14ac:dyDescent="0.25">
      <c r="B413" s="212"/>
      <c r="C413" s="213"/>
      <c r="D413" s="202"/>
      <c r="E413" s="202"/>
      <c r="F413" s="202"/>
      <c r="G413" s="202"/>
      <c r="H413" s="202"/>
      <c r="I413" s="202"/>
      <c r="J413" s="202"/>
      <c r="K413" s="202"/>
      <c r="L413" s="202"/>
      <c r="M413" s="202"/>
      <c r="N413" s="202"/>
      <c r="O413" s="202"/>
      <c r="P413" s="205"/>
      <c r="Q413" s="203"/>
      <c r="R413" s="203"/>
      <c r="S413" s="203"/>
      <c r="T413" s="203"/>
      <c r="U413" s="203"/>
      <c r="V413" s="203"/>
      <c r="W413" s="203"/>
      <c r="X413" s="203"/>
      <c r="Y413" s="203"/>
      <c r="Z413" s="203"/>
      <c r="AA413" s="203"/>
      <c r="AB413" s="203"/>
      <c r="AC413" s="204"/>
      <c r="AD413" s="204"/>
      <c r="AE413" s="202"/>
      <c r="AF413" s="202"/>
      <c r="AG413" s="202"/>
      <c r="AH413" s="202"/>
      <c r="AI413" s="202"/>
      <c r="AJ413" s="202"/>
      <c r="AK413" s="202"/>
      <c r="AL413" s="202"/>
      <c r="AM413" s="202"/>
      <c r="AN413" s="202"/>
      <c r="AO413" s="202"/>
      <c r="AP413" s="202"/>
      <c r="AQ413" s="202"/>
      <c r="AR413" s="202"/>
      <c r="AS413" s="202"/>
      <c r="AT413" s="202"/>
      <c r="AU413" s="202"/>
      <c r="AV413" s="202"/>
      <c r="AW413" s="202"/>
      <c r="AX413" s="202"/>
      <c r="AY413" s="202"/>
      <c r="AZ413" s="202"/>
      <c r="BA413" s="202"/>
      <c r="BB413" s="202"/>
      <c r="BC413" s="202"/>
      <c r="BD413" s="202"/>
      <c r="BE413" s="202"/>
      <c r="BF413" s="202"/>
      <c r="BG413" s="202"/>
      <c r="BH413" s="202"/>
      <c r="BI413" s="202"/>
      <c r="BJ413" s="202"/>
      <c r="BK413" s="202"/>
      <c r="BL413" s="202"/>
      <c r="BM413" s="202"/>
      <c r="BN413" s="202"/>
      <c r="BO413" s="202"/>
      <c r="BP413" s="202"/>
      <c r="BQ413" s="202"/>
      <c r="BR413" s="202"/>
      <c r="BS413" s="202"/>
      <c r="BT413" s="202"/>
      <c r="BU413" s="202"/>
      <c r="BV413" s="202"/>
      <c r="BW413" s="202"/>
      <c r="BX413" s="202"/>
      <c r="BY413" s="202"/>
      <c r="BZ413" s="202"/>
      <c r="CA413" s="202"/>
      <c r="CB413" s="202"/>
      <c r="CC413" s="202"/>
      <c r="CD413" s="202"/>
      <c r="CE413" s="202"/>
      <c r="CF413" s="202"/>
      <c r="CG413" s="202"/>
      <c r="CH413" s="202"/>
      <c r="CI413" s="202"/>
      <c r="CJ413" s="202"/>
      <c r="CK413" s="202"/>
      <c r="CL413" s="202"/>
      <c r="CM413" s="202"/>
      <c r="CN413" s="202"/>
      <c r="CO413" s="202"/>
      <c r="CP413" s="202"/>
      <c r="CQ413" s="202"/>
      <c r="CR413" s="202"/>
      <c r="CS413" s="202"/>
      <c r="CT413" s="202"/>
      <c r="CU413" s="202"/>
      <c r="CV413" s="202"/>
      <c r="CW413" s="202"/>
      <c r="CX413" s="202"/>
      <c r="CY413" s="202"/>
      <c r="CZ413" s="202"/>
      <c r="DA413" s="202"/>
      <c r="DB413" s="202"/>
      <c r="DC413" s="202"/>
      <c r="DD413" s="202"/>
      <c r="DE413" s="202"/>
      <c r="DF413" s="202"/>
      <c r="DG413" s="202"/>
      <c r="DH413" s="202"/>
    </row>
    <row r="414" spans="2:112" ht="20.100000000000001" customHeight="1" x14ac:dyDescent="0.25">
      <c r="B414" s="212"/>
      <c r="C414" s="213"/>
      <c r="D414" s="202"/>
      <c r="E414" s="202"/>
      <c r="F414" s="202"/>
      <c r="G414" s="202"/>
      <c r="H414" s="202"/>
      <c r="I414" s="202"/>
      <c r="J414" s="202"/>
      <c r="K414" s="202"/>
      <c r="L414" s="202"/>
      <c r="M414" s="202"/>
      <c r="N414" s="202"/>
      <c r="O414" s="202"/>
      <c r="P414" s="205"/>
      <c r="Q414" s="203"/>
      <c r="R414" s="203"/>
      <c r="S414" s="203"/>
      <c r="T414" s="203"/>
      <c r="U414" s="203"/>
      <c r="V414" s="203"/>
      <c r="W414" s="203"/>
      <c r="X414" s="203"/>
      <c r="Y414" s="203"/>
      <c r="Z414" s="203"/>
      <c r="AA414" s="203"/>
      <c r="AB414" s="203"/>
      <c r="AC414" s="204"/>
      <c r="AD414" s="204"/>
      <c r="AE414" s="202"/>
      <c r="AF414" s="202"/>
      <c r="AG414" s="202"/>
      <c r="AH414" s="202"/>
      <c r="AI414" s="202"/>
      <c r="AJ414" s="202"/>
      <c r="AK414" s="202"/>
      <c r="AL414" s="202"/>
      <c r="AM414" s="202"/>
      <c r="AN414" s="202"/>
      <c r="AO414" s="202"/>
      <c r="AP414" s="202"/>
      <c r="AQ414" s="202"/>
      <c r="AR414" s="202"/>
      <c r="AS414" s="202"/>
      <c r="AT414" s="202"/>
      <c r="AU414" s="202"/>
      <c r="AV414" s="202"/>
      <c r="AW414" s="202"/>
      <c r="AX414" s="202"/>
      <c r="AY414" s="202"/>
      <c r="AZ414" s="202"/>
      <c r="BA414" s="202"/>
      <c r="BB414" s="202"/>
      <c r="BC414" s="202"/>
      <c r="BD414" s="202"/>
      <c r="BE414" s="202"/>
      <c r="BF414" s="202"/>
      <c r="BG414" s="202"/>
      <c r="BH414" s="202"/>
      <c r="BI414" s="202"/>
      <c r="BJ414" s="202"/>
      <c r="BK414" s="202"/>
      <c r="BL414" s="202"/>
      <c r="BM414" s="202"/>
      <c r="BN414" s="202"/>
      <c r="BO414" s="202"/>
      <c r="BP414" s="202"/>
      <c r="BQ414" s="202"/>
      <c r="BR414" s="202"/>
      <c r="BS414" s="202"/>
      <c r="BT414" s="202"/>
      <c r="BU414" s="202"/>
      <c r="BV414" s="202"/>
      <c r="BW414" s="202"/>
      <c r="BX414" s="202"/>
      <c r="BY414" s="202"/>
      <c r="BZ414" s="202"/>
      <c r="CA414" s="202"/>
      <c r="CB414" s="202"/>
      <c r="CC414" s="202"/>
      <c r="CD414" s="202"/>
      <c r="CE414" s="202"/>
      <c r="CF414" s="202"/>
      <c r="CG414" s="202"/>
      <c r="CH414" s="202"/>
      <c r="CI414" s="202"/>
      <c r="CJ414" s="202"/>
      <c r="CK414" s="202"/>
      <c r="CL414" s="202"/>
      <c r="CM414" s="202"/>
      <c r="CN414" s="202"/>
      <c r="CO414" s="202"/>
      <c r="CP414" s="202"/>
      <c r="CQ414" s="202"/>
      <c r="CR414" s="202"/>
      <c r="CS414" s="202"/>
      <c r="CT414" s="202"/>
      <c r="CU414" s="202"/>
      <c r="CV414" s="202"/>
      <c r="CW414" s="202"/>
      <c r="CX414" s="202"/>
      <c r="CY414" s="202"/>
      <c r="CZ414" s="202"/>
      <c r="DA414" s="202"/>
      <c r="DB414" s="202"/>
      <c r="DC414" s="202"/>
      <c r="DD414" s="202"/>
      <c r="DE414" s="202"/>
      <c r="DF414" s="202"/>
      <c r="DG414" s="202"/>
      <c r="DH414" s="202"/>
    </row>
    <row r="415" spans="2:112" ht="20.100000000000001" customHeight="1" x14ac:dyDescent="0.25">
      <c r="B415" s="212"/>
      <c r="C415" s="213"/>
      <c r="D415" s="202"/>
      <c r="E415" s="202"/>
      <c r="F415" s="202"/>
      <c r="G415" s="202"/>
      <c r="H415" s="202"/>
      <c r="I415" s="202"/>
      <c r="J415" s="202"/>
      <c r="K415" s="202"/>
      <c r="L415" s="202"/>
      <c r="M415" s="202"/>
      <c r="N415" s="202"/>
      <c r="O415" s="202"/>
      <c r="P415" s="205"/>
      <c r="Q415" s="203"/>
      <c r="R415" s="203"/>
      <c r="S415" s="203"/>
      <c r="T415" s="203"/>
      <c r="U415" s="203"/>
      <c r="V415" s="203"/>
      <c r="W415" s="203"/>
      <c r="X415" s="203"/>
      <c r="Y415" s="203"/>
      <c r="Z415" s="203"/>
      <c r="AA415" s="203"/>
      <c r="AB415" s="203"/>
      <c r="AC415" s="204"/>
      <c r="AD415" s="204"/>
      <c r="AE415" s="202"/>
      <c r="AF415" s="202"/>
      <c r="AG415" s="202"/>
      <c r="AH415" s="202"/>
      <c r="AI415" s="202"/>
      <c r="AJ415" s="202"/>
      <c r="AK415" s="202"/>
      <c r="AL415" s="202"/>
      <c r="AM415" s="202"/>
      <c r="AN415" s="202"/>
      <c r="AO415" s="202"/>
      <c r="AP415" s="202"/>
      <c r="AQ415" s="202"/>
      <c r="AR415" s="202"/>
      <c r="AS415" s="202"/>
      <c r="AT415" s="202"/>
      <c r="AU415" s="202"/>
      <c r="AV415" s="202"/>
      <c r="AW415" s="202"/>
      <c r="AX415" s="202"/>
      <c r="AY415" s="202"/>
      <c r="AZ415" s="202"/>
      <c r="BA415" s="202"/>
      <c r="BB415" s="202"/>
      <c r="BC415" s="202"/>
      <c r="BD415" s="202"/>
      <c r="BE415" s="202"/>
      <c r="BF415" s="202"/>
      <c r="BG415" s="202"/>
      <c r="BH415" s="202"/>
      <c r="BI415" s="202"/>
      <c r="BJ415" s="202"/>
      <c r="BK415" s="202"/>
      <c r="BL415" s="202"/>
      <c r="BM415" s="202"/>
      <c r="BN415" s="202"/>
      <c r="BO415" s="202"/>
      <c r="BP415" s="202"/>
      <c r="BQ415" s="202"/>
      <c r="BR415" s="202"/>
      <c r="BS415" s="202"/>
      <c r="BT415" s="202"/>
      <c r="BU415" s="202"/>
      <c r="BV415" s="202"/>
      <c r="BW415" s="202"/>
      <c r="BX415" s="202"/>
      <c r="BY415" s="202"/>
      <c r="BZ415" s="202"/>
      <c r="CA415" s="202"/>
      <c r="CB415" s="202"/>
      <c r="CC415" s="202"/>
      <c r="CD415" s="202"/>
      <c r="CE415" s="202"/>
      <c r="CF415" s="202"/>
      <c r="CG415" s="202"/>
      <c r="CH415" s="202"/>
      <c r="CI415" s="202"/>
      <c r="CJ415" s="202"/>
      <c r="CK415" s="202"/>
      <c r="CL415" s="202"/>
      <c r="CM415" s="202"/>
      <c r="CN415" s="202"/>
      <c r="CO415" s="202"/>
      <c r="CP415" s="202"/>
      <c r="CQ415" s="202"/>
      <c r="CR415" s="202"/>
      <c r="CS415" s="202"/>
      <c r="CT415" s="202"/>
      <c r="CU415" s="202"/>
      <c r="CV415" s="202"/>
      <c r="CW415" s="202"/>
      <c r="CX415" s="202"/>
      <c r="CY415" s="202"/>
      <c r="CZ415" s="202"/>
      <c r="DA415" s="202"/>
      <c r="DB415" s="202"/>
      <c r="DC415" s="202"/>
      <c r="DD415" s="202"/>
      <c r="DE415" s="202"/>
      <c r="DF415" s="202"/>
      <c r="DG415" s="202"/>
      <c r="DH415" s="202"/>
    </row>
    <row r="416" spans="2:112" ht="20.100000000000001" customHeight="1" x14ac:dyDescent="0.25">
      <c r="B416" s="212"/>
      <c r="C416" s="213"/>
      <c r="D416" s="202"/>
      <c r="E416" s="202"/>
      <c r="F416" s="202"/>
      <c r="G416" s="202"/>
      <c r="H416" s="202"/>
      <c r="I416" s="202"/>
      <c r="J416" s="202"/>
      <c r="K416" s="202"/>
      <c r="L416" s="202"/>
      <c r="M416" s="202"/>
      <c r="N416" s="202"/>
      <c r="O416" s="202"/>
      <c r="P416" s="205"/>
      <c r="Q416" s="203"/>
      <c r="R416" s="203"/>
      <c r="S416" s="203"/>
      <c r="T416" s="203"/>
      <c r="U416" s="203"/>
      <c r="V416" s="203"/>
      <c r="W416" s="203"/>
      <c r="X416" s="203"/>
      <c r="Y416" s="203"/>
      <c r="Z416" s="203"/>
      <c r="AA416" s="203"/>
      <c r="AB416" s="203"/>
      <c r="AC416" s="204"/>
      <c r="AD416" s="204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</row>
    <row r="417" spans="2:112" ht="20.100000000000001" customHeight="1" x14ac:dyDescent="0.25">
      <c r="B417" s="212"/>
      <c r="C417" s="213"/>
      <c r="D417" s="202"/>
      <c r="E417" s="202"/>
      <c r="F417" s="202"/>
      <c r="G417" s="202"/>
      <c r="H417" s="202"/>
      <c r="I417" s="202"/>
      <c r="J417" s="202"/>
      <c r="K417" s="202"/>
      <c r="L417" s="202"/>
      <c r="M417" s="202"/>
      <c r="N417" s="202"/>
      <c r="O417" s="202"/>
      <c r="P417" s="205"/>
      <c r="Q417" s="203"/>
      <c r="R417" s="203"/>
      <c r="S417" s="203"/>
      <c r="T417" s="203"/>
      <c r="U417" s="203"/>
      <c r="V417" s="203"/>
      <c r="W417" s="203"/>
      <c r="X417" s="203"/>
      <c r="Y417" s="203"/>
      <c r="Z417" s="203"/>
      <c r="AA417" s="203"/>
      <c r="AB417" s="203"/>
      <c r="AC417" s="204"/>
      <c r="AD417" s="204"/>
      <c r="AE417" s="202"/>
      <c r="AF417" s="202"/>
      <c r="AG417" s="202"/>
      <c r="AH417" s="202"/>
      <c r="AI417" s="202"/>
      <c r="AJ417" s="202"/>
      <c r="AK417" s="202"/>
      <c r="AL417" s="202"/>
      <c r="AM417" s="202"/>
      <c r="AN417" s="202"/>
      <c r="AO417" s="202"/>
      <c r="AP417" s="202"/>
      <c r="AQ417" s="202"/>
      <c r="AR417" s="202"/>
      <c r="AS417" s="202"/>
      <c r="AT417" s="202"/>
      <c r="AU417" s="202"/>
      <c r="AV417" s="202"/>
      <c r="AW417" s="202"/>
      <c r="AX417" s="202"/>
      <c r="AY417" s="202"/>
      <c r="AZ417" s="202"/>
      <c r="BA417" s="202"/>
      <c r="BB417" s="202"/>
      <c r="BC417" s="202"/>
      <c r="BD417" s="202"/>
      <c r="BE417" s="202"/>
      <c r="BF417" s="202"/>
      <c r="BG417" s="202"/>
      <c r="BH417" s="202"/>
      <c r="BI417" s="202"/>
      <c r="BJ417" s="202"/>
      <c r="BK417" s="202"/>
      <c r="BL417" s="202"/>
      <c r="BM417" s="202"/>
      <c r="BN417" s="202"/>
      <c r="BO417" s="202"/>
      <c r="BP417" s="202"/>
      <c r="BQ417" s="202"/>
      <c r="BR417" s="202"/>
      <c r="BS417" s="202"/>
      <c r="BT417" s="202"/>
      <c r="BU417" s="202"/>
      <c r="BV417" s="202"/>
      <c r="BW417" s="202"/>
      <c r="BX417" s="202"/>
      <c r="BY417" s="202"/>
      <c r="BZ417" s="202"/>
      <c r="CA417" s="202"/>
      <c r="CB417" s="202"/>
      <c r="CC417" s="202"/>
      <c r="CD417" s="202"/>
      <c r="CE417" s="202"/>
      <c r="CF417" s="202"/>
      <c r="CG417" s="202"/>
      <c r="CH417" s="202"/>
      <c r="CI417" s="202"/>
      <c r="CJ417" s="202"/>
      <c r="CK417" s="202"/>
      <c r="CL417" s="202"/>
      <c r="CM417" s="202"/>
      <c r="CN417" s="202"/>
      <c r="CO417" s="202"/>
      <c r="CP417" s="202"/>
      <c r="CQ417" s="202"/>
      <c r="CR417" s="202"/>
      <c r="CS417" s="202"/>
      <c r="CT417" s="202"/>
      <c r="CU417" s="202"/>
      <c r="CV417" s="202"/>
      <c r="CW417" s="202"/>
      <c r="CX417" s="202"/>
      <c r="CY417" s="202"/>
      <c r="CZ417" s="202"/>
      <c r="DA417" s="202"/>
      <c r="DB417" s="202"/>
      <c r="DC417" s="202"/>
      <c r="DD417" s="202"/>
      <c r="DE417" s="202"/>
      <c r="DF417" s="202"/>
      <c r="DG417" s="202"/>
      <c r="DH417" s="202"/>
    </row>
    <row r="418" spans="2:112" ht="20.100000000000001" customHeight="1" x14ac:dyDescent="0.25">
      <c r="B418" s="212"/>
      <c r="C418" s="213"/>
      <c r="D418" s="202"/>
      <c r="E418" s="202"/>
      <c r="F418" s="202"/>
      <c r="G418" s="202"/>
      <c r="H418" s="202"/>
      <c r="I418" s="202"/>
      <c r="J418" s="202"/>
      <c r="K418" s="202"/>
      <c r="L418" s="202"/>
      <c r="M418" s="202"/>
      <c r="N418" s="202"/>
      <c r="O418" s="202"/>
      <c r="P418" s="205"/>
      <c r="Q418" s="203"/>
      <c r="R418" s="203"/>
      <c r="S418" s="203"/>
      <c r="T418" s="203"/>
      <c r="U418" s="203"/>
      <c r="V418" s="203"/>
      <c r="W418" s="203"/>
      <c r="X418" s="203"/>
      <c r="Y418" s="203"/>
      <c r="Z418" s="203"/>
      <c r="AA418" s="203"/>
      <c r="AB418" s="203"/>
      <c r="AC418" s="204"/>
      <c r="AD418" s="204"/>
      <c r="AE418" s="202"/>
      <c r="AF418" s="202"/>
      <c r="AG418" s="202"/>
      <c r="AH418" s="202"/>
      <c r="AI418" s="202"/>
      <c r="AJ418" s="202"/>
      <c r="AK418" s="202"/>
      <c r="AL418" s="202"/>
      <c r="AM418" s="202"/>
      <c r="AN418" s="202"/>
      <c r="AO418" s="202"/>
      <c r="AP418" s="202"/>
      <c r="AQ418" s="202"/>
      <c r="AR418" s="202"/>
      <c r="AS418" s="202"/>
      <c r="AT418" s="202"/>
      <c r="AU418" s="202"/>
      <c r="AV418" s="202"/>
      <c r="AW418" s="202"/>
      <c r="AX418" s="202"/>
      <c r="AY418" s="202"/>
      <c r="AZ418" s="202"/>
      <c r="BA418" s="202"/>
      <c r="BB418" s="202"/>
      <c r="BC418" s="202"/>
      <c r="BD418" s="202"/>
      <c r="BE418" s="202"/>
      <c r="BF418" s="202"/>
      <c r="BG418" s="202"/>
      <c r="BH418" s="202"/>
      <c r="BI418" s="202"/>
      <c r="BJ418" s="202"/>
      <c r="BK418" s="202"/>
      <c r="BL418" s="202"/>
      <c r="BM418" s="202"/>
      <c r="BN418" s="202"/>
      <c r="BO418" s="202"/>
      <c r="BP418" s="202"/>
      <c r="BQ418" s="202"/>
      <c r="BR418" s="202"/>
      <c r="BS418" s="202"/>
      <c r="BT418" s="202"/>
      <c r="BU418" s="202"/>
      <c r="BV418" s="202"/>
      <c r="BW418" s="202"/>
      <c r="BX418" s="202"/>
      <c r="BY418" s="202"/>
      <c r="BZ418" s="202"/>
      <c r="CA418" s="202"/>
      <c r="CB418" s="202"/>
      <c r="CC418" s="202"/>
      <c r="CD418" s="202"/>
      <c r="CE418" s="202"/>
      <c r="CF418" s="202"/>
      <c r="CG418" s="202"/>
      <c r="CH418" s="202"/>
      <c r="CI418" s="202"/>
      <c r="CJ418" s="202"/>
      <c r="CK418" s="202"/>
      <c r="CL418" s="202"/>
      <c r="CM418" s="202"/>
      <c r="CN418" s="202"/>
      <c r="CO418" s="202"/>
      <c r="CP418" s="202"/>
      <c r="CQ418" s="202"/>
      <c r="CR418" s="202"/>
      <c r="CS418" s="202"/>
      <c r="CT418" s="202"/>
      <c r="CU418" s="202"/>
      <c r="CV418" s="202"/>
      <c r="CW418" s="202"/>
      <c r="CX418" s="202"/>
      <c r="CY418" s="202"/>
      <c r="CZ418" s="202"/>
      <c r="DA418" s="202"/>
      <c r="DB418" s="202"/>
      <c r="DC418" s="202"/>
      <c r="DD418" s="202"/>
      <c r="DE418" s="202"/>
      <c r="DF418" s="202"/>
      <c r="DG418" s="202"/>
      <c r="DH418" s="202"/>
    </row>
    <row r="419" spans="2:112" ht="20.100000000000001" customHeight="1" x14ac:dyDescent="0.25">
      <c r="B419" s="212"/>
      <c r="C419" s="213"/>
      <c r="D419" s="202"/>
      <c r="E419" s="202"/>
      <c r="F419" s="202"/>
      <c r="G419" s="202"/>
      <c r="H419" s="202"/>
      <c r="I419" s="202"/>
      <c r="J419" s="202"/>
      <c r="K419" s="202"/>
      <c r="L419" s="202"/>
      <c r="M419" s="202"/>
      <c r="N419" s="202"/>
      <c r="O419" s="202"/>
      <c r="P419" s="205"/>
      <c r="Q419" s="203"/>
      <c r="R419" s="203"/>
      <c r="S419" s="203"/>
      <c r="T419" s="203"/>
      <c r="U419" s="203"/>
      <c r="V419" s="203"/>
      <c r="W419" s="203"/>
      <c r="X419" s="203"/>
      <c r="Y419" s="203"/>
      <c r="Z419" s="203"/>
      <c r="AA419" s="203"/>
      <c r="AB419" s="203"/>
      <c r="AC419" s="204"/>
      <c r="AD419" s="204"/>
      <c r="AE419" s="202"/>
      <c r="AF419" s="202"/>
      <c r="AG419" s="202"/>
      <c r="AH419" s="202"/>
      <c r="AI419" s="202"/>
      <c r="AJ419" s="202"/>
      <c r="AK419" s="202"/>
      <c r="AL419" s="202"/>
      <c r="AM419" s="202"/>
      <c r="AN419" s="202"/>
      <c r="AO419" s="202"/>
      <c r="AP419" s="202"/>
      <c r="AQ419" s="202"/>
      <c r="AR419" s="202"/>
      <c r="AS419" s="202"/>
      <c r="AT419" s="202"/>
      <c r="AU419" s="202"/>
      <c r="AV419" s="202"/>
      <c r="AW419" s="202"/>
      <c r="AX419" s="202"/>
      <c r="AY419" s="202"/>
      <c r="AZ419" s="202"/>
      <c r="BA419" s="202"/>
      <c r="BB419" s="202"/>
      <c r="BC419" s="202"/>
      <c r="BD419" s="202"/>
      <c r="BE419" s="202"/>
      <c r="BF419" s="202"/>
      <c r="BG419" s="202"/>
      <c r="BH419" s="202"/>
      <c r="BI419" s="202"/>
      <c r="BJ419" s="202"/>
      <c r="BK419" s="202"/>
      <c r="BL419" s="202"/>
      <c r="BM419" s="202"/>
      <c r="BN419" s="202"/>
      <c r="BO419" s="202"/>
      <c r="BP419" s="202"/>
      <c r="BQ419" s="202"/>
      <c r="BR419" s="202"/>
      <c r="BS419" s="202"/>
      <c r="BT419" s="202"/>
      <c r="BU419" s="202"/>
      <c r="BV419" s="202"/>
      <c r="BW419" s="202"/>
      <c r="BX419" s="202"/>
      <c r="BY419" s="202"/>
      <c r="BZ419" s="202"/>
      <c r="CA419" s="202"/>
      <c r="CB419" s="202"/>
      <c r="CC419" s="202"/>
      <c r="CD419" s="202"/>
      <c r="CE419" s="202"/>
      <c r="CF419" s="202"/>
      <c r="CG419" s="202"/>
      <c r="CH419" s="202"/>
      <c r="CI419" s="202"/>
      <c r="CJ419" s="202"/>
      <c r="CK419" s="202"/>
      <c r="CL419" s="202"/>
      <c r="CM419" s="202"/>
      <c r="CN419" s="202"/>
      <c r="CO419" s="202"/>
      <c r="CP419" s="202"/>
      <c r="CQ419" s="202"/>
      <c r="CR419" s="202"/>
      <c r="CS419" s="202"/>
      <c r="CT419" s="202"/>
      <c r="CU419" s="202"/>
      <c r="CV419" s="202"/>
      <c r="CW419" s="202"/>
      <c r="CX419" s="202"/>
      <c r="CY419" s="202"/>
      <c r="CZ419" s="202"/>
      <c r="DA419" s="202"/>
      <c r="DB419" s="202"/>
      <c r="DC419" s="202"/>
      <c r="DD419" s="202"/>
      <c r="DE419" s="202"/>
      <c r="DF419" s="202"/>
      <c r="DG419" s="202"/>
      <c r="DH419" s="202"/>
    </row>
    <row r="420" spans="2:112" ht="20.100000000000001" customHeight="1" x14ac:dyDescent="0.25">
      <c r="B420" s="212"/>
      <c r="C420" s="213"/>
      <c r="D420" s="202"/>
      <c r="E420" s="202"/>
      <c r="F420" s="202"/>
      <c r="G420" s="202"/>
      <c r="H420" s="202"/>
      <c r="I420" s="202"/>
      <c r="J420" s="202"/>
      <c r="K420" s="202"/>
      <c r="L420" s="202"/>
      <c r="M420" s="202"/>
      <c r="N420" s="202"/>
      <c r="O420" s="202"/>
      <c r="P420" s="205"/>
      <c r="Q420" s="203"/>
      <c r="R420" s="203"/>
      <c r="S420" s="203"/>
      <c r="T420" s="203"/>
      <c r="U420" s="203"/>
      <c r="V420" s="203"/>
      <c r="W420" s="203"/>
      <c r="X420" s="203"/>
      <c r="Y420" s="203"/>
      <c r="Z420" s="203"/>
      <c r="AA420" s="203"/>
      <c r="AB420" s="203"/>
      <c r="AC420" s="204"/>
      <c r="AD420" s="204"/>
      <c r="AE420" s="202"/>
      <c r="AF420" s="202"/>
      <c r="AG420" s="202"/>
      <c r="AH420" s="202"/>
      <c r="AI420" s="202"/>
      <c r="AJ420" s="202"/>
      <c r="AK420" s="202"/>
      <c r="AL420" s="202"/>
      <c r="AM420" s="202"/>
      <c r="AN420" s="202"/>
      <c r="AO420" s="202"/>
      <c r="AP420" s="202"/>
      <c r="AQ420" s="202"/>
      <c r="AR420" s="202"/>
      <c r="AS420" s="202"/>
      <c r="AT420" s="202"/>
      <c r="AU420" s="202"/>
      <c r="AV420" s="202"/>
      <c r="AW420" s="202"/>
      <c r="AX420" s="202"/>
      <c r="AY420" s="202"/>
      <c r="AZ420" s="202"/>
      <c r="BA420" s="202"/>
      <c r="BB420" s="202"/>
      <c r="BC420" s="202"/>
      <c r="BD420" s="202"/>
      <c r="BE420" s="202"/>
      <c r="BF420" s="202"/>
      <c r="BG420" s="202"/>
      <c r="BH420" s="202"/>
      <c r="BI420" s="202"/>
      <c r="BJ420" s="202"/>
      <c r="BK420" s="202"/>
      <c r="BL420" s="202"/>
      <c r="BM420" s="202"/>
      <c r="BN420" s="202"/>
      <c r="BO420" s="202"/>
      <c r="BP420" s="202"/>
      <c r="BQ420" s="202"/>
      <c r="BR420" s="202"/>
      <c r="BS420" s="202"/>
      <c r="BT420" s="202"/>
      <c r="BU420" s="202"/>
      <c r="BV420" s="202"/>
      <c r="BW420" s="202"/>
      <c r="BX420" s="202"/>
      <c r="BY420" s="202"/>
      <c r="BZ420" s="202"/>
      <c r="CA420" s="202"/>
      <c r="CB420" s="202"/>
      <c r="CC420" s="202"/>
      <c r="CD420" s="202"/>
      <c r="CE420" s="202"/>
      <c r="CF420" s="202"/>
      <c r="CG420" s="202"/>
      <c r="CH420" s="202"/>
      <c r="CI420" s="202"/>
      <c r="CJ420" s="202"/>
      <c r="CK420" s="202"/>
      <c r="CL420" s="202"/>
      <c r="CM420" s="202"/>
      <c r="CN420" s="202"/>
      <c r="CO420" s="202"/>
      <c r="CP420" s="202"/>
      <c r="CQ420" s="202"/>
      <c r="CR420" s="202"/>
      <c r="CS420" s="202"/>
      <c r="CT420" s="202"/>
      <c r="CU420" s="202"/>
      <c r="CV420" s="202"/>
      <c r="CW420" s="202"/>
      <c r="CX420" s="202"/>
      <c r="CY420" s="202"/>
      <c r="CZ420" s="202"/>
      <c r="DA420" s="202"/>
      <c r="DB420" s="202"/>
      <c r="DC420" s="202"/>
      <c r="DD420" s="202"/>
      <c r="DE420" s="202"/>
      <c r="DF420" s="202"/>
      <c r="DG420" s="202"/>
      <c r="DH420" s="202"/>
    </row>
    <row r="421" spans="2:112" ht="20.100000000000001" customHeight="1" x14ac:dyDescent="0.25">
      <c r="B421" s="212"/>
      <c r="C421" s="213"/>
      <c r="D421" s="202"/>
      <c r="E421" s="202"/>
      <c r="F421" s="202"/>
      <c r="G421" s="202"/>
      <c r="H421" s="202"/>
      <c r="I421" s="202"/>
      <c r="J421" s="202"/>
      <c r="K421" s="202"/>
      <c r="L421" s="202"/>
      <c r="M421" s="202"/>
      <c r="N421" s="202"/>
      <c r="O421" s="202"/>
      <c r="P421" s="205"/>
      <c r="Q421" s="203"/>
      <c r="R421" s="203"/>
      <c r="S421" s="203"/>
      <c r="T421" s="203"/>
      <c r="U421" s="203"/>
      <c r="V421" s="203"/>
      <c r="W421" s="203"/>
      <c r="X421" s="203"/>
      <c r="Y421" s="203"/>
      <c r="Z421" s="203"/>
      <c r="AA421" s="203"/>
      <c r="AB421" s="203"/>
      <c r="AC421" s="204"/>
      <c r="AD421" s="204"/>
      <c r="AE421" s="202"/>
      <c r="AF421" s="202"/>
      <c r="AG421" s="202"/>
      <c r="AH421" s="202"/>
      <c r="AI421" s="202"/>
      <c r="AJ421" s="202"/>
      <c r="AK421" s="202"/>
      <c r="AL421" s="202"/>
      <c r="AM421" s="202"/>
      <c r="AN421" s="202"/>
      <c r="AO421" s="202"/>
      <c r="AP421" s="202"/>
      <c r="AQ421" s="202"/>
      <c r="AR421" s="202"/>
      <c r="AS421" s="202"/>
      <c r="AT421" s="202"/>
      <c r="AU421" s="202"/>
      <c r="AV421" s="202"/>
      <c r="AW421" s="202"/>
      <c r="AX421" s="202"/>
      <c r="AY421" s="202"/>
      <c r="AZ421" s="202"/>
      <c r="BA421" s="202"/>
      <c r="BB421" s="202"/>
      <c r="BC421" s="202"/>
      <c r="BD421" s="202"/>
      <c r="BE421" s="202"/>
      <c r="BF421" s="202"/>
      <c r="BG421" s="202"/>
      <c r="BH421" s="202"/>
      <c r="BI421" s="202"/>
      <c r="BJ421" s="202"/>
      <c r="BK421" s="202"/>
      <c r="BL421" s="202"/>
      <c r="BM421" s="202"/>
      <c r="BN421" s="202"/>
      <c r="BO421" s="202"/>
      <c r="BP421" s="202"/>
      <c r="BQ421" s="202"/>
      <c r="BR421" s="202"/>
      <c r="BS421" s="202"/>
      <c r="BT421" s="202"/>
      <c r="BU421" s="202"/>
      <c r="BV421" s="202"/>
      <c r="BW421" s="202"/>
      <c r="BX421" s="202"/>
      <c r="BY421" s="202"/>
      <c r="BZ421" s="202"/>
      <c r="CA421" s="202"/>
      <c r="CB421" s="202"/>
      <c r="CC421" s="202"/>
      <c r="CD421" s="202"/>
      <c r="CE421" s="202"/>
      <c r="CF421" s="202"/>
      <c r="CG421" s="202"/>
      <c r="CH421" s="202"/>
      <c r="CI421" s="202"/>
      <c r="CJ421" s="202"/>
      <c r="CK421" s="202"/>
      <c r="CL421" s="202"/>
      <c r="CM421" s="202"/>
      <c r="CN421" s="202"/>
      <c r="CO421" s="202"/>
      <c r="CP421" s="202"/>
      <c r="CQ421" s="202"/>
      <c r="CR421" s="202"/>
      <c r="CS421" s="202"/>
      <c r="CT421" s="202"/>
      <c r="CU421" s="202"/>
      <c r="CV421" s="202"/>
      <c r="CW421" s="202"/>
      <c r="CX421" s="202"/>
      <c r="CY421" s="202"/>
      <c r="CZ421" s="202"/>
      <c r="DA421" s="202"/>
      <c r="DB421" s="202"/>
      <c r="DC421" s="202"/>
      <c r="DD421" s="202"/>
      <c r="DE421" s="202"/>
      <c r="DF421" s="202"/>
      <c r="DG421" s="202"/>
      <c r="DH421" s="202"/>
    </row>
    <row r="422" spans="2:112" ht="20.100000000000001" customHeight="1" x14ac:dyDescent="0.25">
      <c r="B422" s="212"/>
      <c r="C422" s="213"/>
      <c r="D422" s="202"/>
      <c r="E422" s="202"/>
      <c r="F422" s="202"/>
      <c r="G422" s="202"/>
      <c r="H422" s="202"/>
      <c r="I422" s="202"/>
      <c r="J422" s="202"/>
      <c r="K422" s="202"/>
      <c r="L422" s="202"/>
      <c r="M422" s="202"/>
      <c r="N422" s="202"/>
      <c r="O422" s="202"/>
      <c r="P422" s="205"/>
      <c r="Q422" s="203"/>
      <c r="R422" s="203"/>
      <c r="S422" s="203"/>
      <c r="T422" s="203"/>
      <c r="U422" s="203"/>
      <c r="V422" s="203"/>
      <c r="W422" s="203"/>
      <c r="X422" s="203"/>
      <c r="Y422" s="203"/>
      <c r="Z422" s="203"/>
      <c r="AA422" s="203"/>
      <c r="AB422" s="203"/>
      <c r="AC422" s="204"/>
      <c r="AD422" s="204"/>
      <c r="AE422" s="202"/>
      <c r="AF422" s="202"/>
      <c r="AG422" s="202"/>
      <c r="AH422" s="202"/>
      <c r="AI422" s="202"/>
      <c r="AJ422" s="202"/>
      <c r="AK422" s="202"/>
      <c r="AL422" s="202"/>
      <c r="AM422" s="202"/>
      <c r="AN422" s="202"/>
      <c r="AO422" s="202"/>
      <c r="AP422" s="202"/>
      <c r="AQ422" s="202"/>
      <c r="AR422" s="202"/>
      <c r="AS422" s="202"/>
      <c r="AT422" s="202"/>
      <c r="AU422" s="202"/>
      <c r="AV422" s="202"/>
      <c r="AW422" s="202"/>
      <c r="AX422" s="202"/>
      <c r="AY422" s="202"/>
      <c r="AZ422" s="202"/>
      <c r="BA422" s="202"/>
      <c r="BB422" s="202"/>
      <c r="BC422" s="202"/>
      <c r="BD422" s="202"/>
      <c r="BE422" s="202"/>
      <c r="BF422" s="202"/>
      <c r="BG422" s="202"/>
      <c r="BH422" s="202"/>
      <c r="BI422" s="202"/>
      <c r="BJ422" s="202"/>
      <c r="BK422" s="202"/>
      <c r="BL422" s="202"/>
      <c r="BM422" s="202"/>
      <c r="BN422" s="202"/>
      <c r="BO422" s="202"/>
      <c r="BP422" s="202"/>
      <c r="BQ422" s="202"/>
      <c r="BR422" s="202"/>
      <c r="BS422" s="202"/>
      <c r="BT422" s="202"/>
      <c r="BU422" s="202"/>
      <c r="BV422" s="202"/>
      <c r="BW422" s="202"/>
      <c r="BX422" s="202"/>
      <c r="BY422" s="202"/>
      <c r="BZ422" s="202"/>
      <c r="CA422" s="202"/>
      <c r="CB422" s="202"/>
      <c r="CC422" s="202"/>
      <c r="CD422" s="202"/>
      <c r="CE422" s="202"/>
      <c r="CF422" s="202"/>
      <c r="CG422" s="202"/>
      <c r="CH422" s="202"/>
      <c r="CI422" s="202"/>
      <c r="CJ422" s="202"/>
      <c r="CK422" s="202"/>
      <c r="CL422" s="202"/>
      <c r="CM422" s="202"/>
      <c r="CN422" s="202"/>
      <c r="CO422" s="202"/>
      <c r="CP422" s="202"/>
      <c r="CQ422" s="202"/>
      <c r="CR422" s="202"/>
      <c r="CS422" s="202"/>
      <c r="CT422" s="202"/>
      <c r="CU422" s="202"/>
      <c r="CV422" s="202"/>
      <c r="CW422" s="202"/>
      <c r="CX422" s="202"/>
      <c r="CY422" s="202"/>
      <c r="CZ422" s="202"/>
      <c r="DA422" s="202"/>
      <c r="DB422" s="202"/>
      <c r="DC422" s="202"/>
      <c r="DD422" s="202"/>
      <c r="DE422" s="202"/>
      <c r="DF422" s="202"/>
      <c r="DG422" s="202"/>
      <c r="DH422" s="202"/>
    </row>
    <row r="423" spans="2:112" ht="20.100000000000001" customHeight="1" x14ac:dyDescent="0.25">
      <c r="B423" s="212"/>
      <c r="C423" s="213"/>
      <c r="D423" s="202"/>
      <c r="E423" s="202"/>
      <c r="F423" s="202"/>
      <c r="G423" s="202"/>
      <c r="H423" s="202"/>
      <c r="I423" s="202"/>
      <c r="J423" s="202"/>
      <c r="K423" s="202"/>
      <c r="L423" s="202"/>
      <c r="M423" s="202"/>
      <c r="N423" s="202"/>
      <c r="O423" s="202"/>
      <c r="P423" s="205"/>
      <c r="Q423" s="203"/>
      <c r="R423" s="203"/>
      <c r="S423" s="203"/>
      <c r="T423" s="203"/>
      <c r="U423" s="203"/>
      <c r="V423" s="203"/>
      <c r="W423" s="203"/>
      <c r="X423" s="203"/>
      <c r="Y423" s="203"/>
      <c r="Z423" s="203"/>
      <c r="AA423" s="203"/>
      <c r="AB423" s="203"/>
      <c r="AC423" s="204"/>
      <c r="AD423" s="204"/>
      <c r="AE423" s="202"/>
      <c r="AF423" s="202"/>
      <c r="AG423" s="202"/>
      <c r="AH423" s="202"/>
      <c r="AI423" s="202"/>
      <c r="AJ423" s="202"/>
      <c r="AK423" s="202"/>
      <c r="AL423" s="202"/>
      <c r="AM423" s="202"/>
      <c r="AN423" s="202"/>
      <c r="AO423" s="202"/>
      <c r="AP423" s="202"/>
      <c r="AQ423" s="202"/>
      <c r="AR423" s="202"/>
      <c r="AS423" s="202"/>
      <c r="AT423" s="202"/>
      <c r="AU423" s="202"/>
      <c r="AV423" s="202"/>
      <c r="AW423" s="202"/>
      <c r="AX423" s="202"/>
      <c r="AY423" s="202"/>
      <c r="AZ423" s="202"/>
      <c r="BA423" s="202"/>
      <c r="BB423" s="202"/>
      <c r="BC423" s="202"/>
      <c r="BD423" s="202"/>
      <c r="BE423" s="202"/>
      <c r="BF423" s="202"/>
      <c r="BG423" s="202"/>
      <c r="BH423" s="202"/>
      <c r="BI423" s="202"/>
      <c r="BJ423" s="202"/>
      <c r="BK423" s="202"/>
      <c r="BL423" s="202"/>
      <c r="BM423" s="202"/>
      <c r="BN423" s="202"/>
      <c r="BO423" s="202"/>
      <c r="BP423" s="202"/>
      <c r="BQ423" s="202"/>
      <c r="BR423" s="202"/>
      <c r="BS423" s="202"/>
      <c r="BT423" s="202"/>
      <c r="BU423" s="202"/>
      <c r="BV423" s="202"/>
      <c r="BW423" s="202"/>
      <c r="BX423" s="202"/>
      <c r="BY423" s="202"/>
      <c r="BZ423" s="202"/>
      <c r="CA423" s="202"/>
      <c r="CB423" s="202"/>
      <c r="CC423" s="202"/>
      <c r="CD423" s="202"/>
      <c r="CE423" s="202"/>
      <c r="CF423" s="202"/>
      <c r="CG423" s="202"/>
      <c r="CH423" s="202"/>
      <c r="CI423" s="202"/>
      <c r="CJ423" s="202"/>
      <c r="CK423" s="202"/>
      <c r="CL423" s="202"/>
      <c r="CM423" s="202"/>
      <c r="CN423" s="202"/>
      <c r="CO423" s="202"/>
      <c r="CP423" s="202"/>
      <c r="CQ423" s="202"/>
      <c r="CR423" s="202"/>
      <c r="CS423" s="202"/>
      <c r="CT423" s="202"/>
      <c r="CU423" s="202"/>
      <c r="CV423" s="202"/>
      <c r="CW423" s="202"/>
      <c r="CX423" s="202"/>
      <c r="CY423" s="202"/>
      <c r="CZ423" s="202"/>
      <c r="DA423" s="202"/>
      <c r="DB423" s="202"/>
      <c r="DC423" s="202"/>
      <c r="DD423" s="202"/>
      <c r="DE423" s="202"/>
      <c r="DF423" s="202"/>
      <c r="DG423" s="202"/>
      <c r="DH423" s="202"/>
    </row>
    <row r="424" spans="2:112" ht="20.100000000000001" customHeight="1" x14ac:dyDescent="0.25">
      <c r="B424" s="212"/>
      <c r="C424" s="213"/>
      <c r="D424" s="202"/>
      <c r="E424" s="202"/>
      <c r="F424" s="202"/>
      <c r="G424" s="202"/>
      <c r="H424" s="202"/>
      <c r="I424" s="202"/>
      <c r="J424" s="202"/>
      <c r="K424" s="202"/>
      <c r="L424" s="202"/>
      <c r="M424" s="202"/>
      <c r="N424" s="202"/>
      <c r="O424" s="202"/>
      <c r="P424" s="205"/>
      <c r="Q424" s="203"/>
      <c r="R424" s="203"/>
      <c r="S424" s="203"/>
      <c r="T424" s="203"/>
      <c r="U424" s="203"/>
      <c r="V424" s="203"/>
      <c r="W424" s="203"/>
      <c r="X424" s="203"/>
      <c r="Y424" s="203"/>
      <c r="Z424" s="203"/>
      <c r="AA424" s="203"/>
      <c r="AB424" s="203"/>
      <c r="AC424" s="204"/>
      <c r="AD424" s="204"/>
      <c r="AE424" s="202"/>
      <c r="AF424" s="202"/>
      <c r="AG424" s="202"/>
      <c r="AH424" s="202"/>
      <c r="AI424" s="202"/>
      <c r="AJ424" s="202"/>
      <c r="AK424" s="202"/>
      <c r="AL424" s="202"/>
      <c r="AM424" s="202"/>
      <c r="AN424" s="202"/>
      <c r="AO424" s="202"/>
      <c r="AP424" s="202"/>
      <c r="AQ424" s="202"/>
      <c r="AR424" s="202"/>
      <c r="AS424" s="202"/>
      <c r="AT424" s="202"/>
      <c r="AU424" s="202"/>
      <c r="AV424" s="202"/>
      <c r="AW424" s="202"/>
      <c r="AX424" s="202"/>
      <c r="AY424" s="202"/>
      <c r="AZ424" s="202"/>
      <c r="BA424" s="202"/>
      <c r="BB424" s="202"/>
      <c r="BC424" s="202"/>
      <c r="BD424" s="202"/>
      <c r="BE424" s="202"/>
      <c r="BF424" s="202"/>
      <c r="BG424" s="202"/>
      <c r="BH424" s="202"/>
      <c r="BI424" s="202"/>
      <c r="BJ424" s="202"/>
      <c r="BK424" s="202"/>
      <c r="BL424" s="202"/>
      <c r="BM424" s="202"/>
      <c r="BN424" s="202"/>
      <c r="BO424" s="202"/>
      <c r="BP424" s="202"/>
      <c r="BQ424" s="202"/>
      <c r="BR424" s="202"/>
      <c r="BS424" s="202"/>
      <c r="BT424" s="202"/>
      <c r="BU424" s="202"/>
      <c r="BV424" s="202"/>
      <c r="BW424" s="202"/>
      <c r="BX424" s="202"/>
      <c r="BY424" s="202"/>
      <c r="BZ424" s="202"/>
      <c r="CA424" s="202"/>
      <c r="CB424" s="202"/>
      <c r="CC424" s="202"/>
      <c r="CD424" s="202"/>
      <c r="CE424" s="202"/>
      <c r="CF424" s="202"/>
      <c r="CG424" s="202"/>
      <c r="CH424" s="202"/>
      <c r="CI424" s="202"/>
      <c r="CJ424" s="202"/>
      <c r="CK424" s="202"/>
      <c r="CL424" s="202"/>
      <c r="CM424" s="202"/>
      <c r="CN424" s="202"/>
      <c r="CO424" s="202"/>
      <c r="CP424" s="202"/>
      <c r="CQ424" s="202"/>
      <c r="CR424" s="202"/>
      <c r="CS424" s="202"/>
      <c r="CT424" s="202"/>
      <c r="CU424" s="202"/>
      <c r="CV424" s="202"/>
      <c r="CW424" s="202"/>
      <c r="CX424" s="202"/>
      <c r="CY424" s="202"/>
      <c r="CZ424" s="202"/>
      <c r="DA424" s="202"/>
      <c r="DB424" s="202"/>
      <c r="DC424" s="202"/>
      <c r="DD424" s="202"/>
      <c r="DE424" s="202"/>
      <c r="DF424" s="202"/>
      <c r="DG424" s="202"/>
      <c r="DH424" s="202"/>
    </row>
    <row r="425" spans="2:112" ht="20.100000000000001" customHeight="1" x14ac:dyDescent="0.25">
      <c r="B425" s="212"/>
      <c r="C425" s="213"/>
      <c r="D425" s="202"/>
      <c r="E425" s="202"/>
      <c r="F425" s="202"/>
      <c r="G425" s="202"/>
      <c r="H425" s="202"/>
      <c r="I425" s="202"/>
      <c r="J425" s="202"/>
      <c r="K425" s="202"/>
      <c r="L425" s="202"/>
      <c r="M425" s="202"/>
      <c r="N425" s="202"/>
      <c r="O425" s="202"/>
      <c r="P425" s="205"/>
      <c r="Q425" s="203"/>
      <c r="R425" s="203"/>
      <c r="S425" s="203"/>
      <c r="T425" s="203"/>
      <c r="U425" s="203"/>
      <c r="V425" s="203"/>
      <c r="W425" s="203"/>
      <c r="X425" s="203"/>
      <c r="Y425" s="203"/>
      <c r="Z425" s="203"/>
      <c r="AA425" s="203"/>
      <c r="AB425" s="203"/>
      <c r="AC425" s="204"/>
      <c r="AD425" s="204"/>
      <c r="AE425" s="202"/>
      <c r="AF425" s="202"/>
      <c r="AG425" s="202"/>
      <c r="AH425" s="202"/>
      <c r="AI425" s="202"/>
      <c r="AJ425" s="202"/>
      <c r="AK425" s="202"/>
      <c r="AL425" s="202"/>
      <c r="AM425" s="202"/>
      <c r="AN425" s="202"/>
      <c r="AO425" s="202"/>
      <c r="AP425" s="202"/>
      <c r="AQ425" s="202"/>
      <c r="AR425" s="202"/>
      <c r="AS425" s="202"/>
      <c r="AT425" s="202"/>
      <c r="AU425" s="202"/>
      <c r="AV425" s="202"/>
      <c r="AW425" s="202"/>
      <c r="AX425" s="202"/>
      <c r="AY425" s="202"/>
      <c r="AZ425" s="202"/>
      <c r="BA425" s="202"/>
      <c r="BB425" s="202"/>
      <c r="BC425" s="202"/>
      <c r="BD425" s="202"/>
      <c r="BE425" s="202"/>
      <c r="BF425" s="202"/>
      <c r="BG425" s="202"/>
      <c r="BH425" s="202"/>
      <c r="BI425" s="202"/>
      <c r="BJ425" s="202"/>
      <c r="BK425" s="202"/>
      <c r="BL425" s="202"/>
      <c r="BM425" s="202"/>
      <c r="BN425" s="202"/>
      <c r="BO425" s="202"/>
      <c r="BP425" s="202"/>
      <c r="BQ425" s="202"/>
      <c r="BR425" s="202"/>
      <c r="BS425" s="202"/>
      <c r="BT425" s="202"/>
      <c r="BU425" s="202"/>
      <c r="BV425" s="202"/>
      <c r="BW425" s="202"/>
      <c r="BX425" s="202"/>
      <c r="BY425" s="202"/>
      <c r="BZ425" s="202"/>
      <c r="CA425" s="202"/>
      <c r="CB425" s="202"/>
      <c r="CC425" s="202"/>
      <c r="CD425" s="202"/>
      <c r="CE425" s="202"/>
      <c r="CF425" s="202"/>
      <c r="CG425" s="202"/>
      <c r="CH425" s="202"/>
      <c r="CI425" s="202"/>
      <c r="CJ425" s="202"/>
      <c r="CK425" s="202"/>
      <c r="CL425" s="202"/>
      <c r="CM425" s="202"/>
      <c r="CN425" s="202"/>
      <c r="CO425" s="202"/>
      <c r="CP425" s="202"/>
      <c r="CQ425" s="202"/>
      <c r="CR425" s="202"/>
      <c r="CS425" s="202"/>
      <c r="CT425" s="202"/>
      <c r="CU425" s="202"/>
      <c r="CV425" s="202"/>
      <c r="CW425" s="202"/>
      <c r="CX425" s="202"/>
      <c r="CY425" s="202"/>
      <c r="CZ425" s="202"/>
      <c r="DA425" s="202"/>
      <c r="DB425" s="202"/>
      <c r="DC425" s="202"/>
      <c r="DD425" s="202"/>
      <c r="DE425" s="202"/>
      <c r="DF425" s="202"/>
      <c r="DG425" s="202"/>
      <c r="DH425" s="202"/>
    </row>
    <row r="426" spans="2:112" ht="20.100000000000001" customHeight="1" x14ac:dyDescent="0.25">
      <c r="B426" s="212"/>
      <c r="C426" s="213"/>
      <c r="D426" s="202"/>
      <c r="E426" s="202"/>
      <c r="F426" s="202"/>
      <c r="G426" s="202"/>
      <c r="H426" s="202"/>
      <c r="I426" s="202"/>
      <c r="J426" s="202"/>
      <c r="K426" s="202"/>
      <c r="L426" s="202"/>
      <c r="M426" s="202"/>
      <c r="N426" s="202"/>
      <c r="O426" s="202"/>
      <c r="P426" s="205"/>
      <c r="Q426" s="203"/>
      <c r="R426" s="203"/>
      <c r="S426" s="203"/>
      <c r="T426" s="203"/>
      <c r="U426" s="203"/>
      <c r="V426" s="203"/>
      <c r="W426" s="203"/>
      <c r="X426" s="203"/>
      <c r="Y426" s="203"/>
      <c r="Z426" s="203"/>
      <c r="AA426" s="203"/>
      <c r="AB426" s="203"/>
      <c r="AC426" s="204"/>
      <c r="AD426" s="204"/>
      <c r="AE426" s="202"/>
      <c r="AF426" s="202"/>
      <c r="AG426" s="202"/>
      <c r="AH426" s="202"/>
      <c r="AI426" s="202"/>
      <c r="AJ426" s="202"/>
      <c r="AK426" s="202"/>
      <c r="AL426" s="202"/>
      <c r="AM426" s="202"/>
      <c r="AN426" s="202"/>
      <c r="AO426" s="202"/>
      <c r="AP426" s="202"/>
      <c r="AQ426" s="202"/>
      <c r="AR426" s="202"/>
      <c r="AS426" s="202"/>
      <c r="AT426" s="202"/>
      <c r="AU426" s="202"/>
      <c r="AV426" s="202"/>
      <c r="AW426" s="202"/>
      <c r="AX426" s="202"/>
      <c r="AY426" s="202"/>
      <c r="AZ426" s="202"/>
      <c r="BA426" s="202"/>
      <c r="BB426" s="202"/>
      <c r="BC426" s="202"/>
      <c r="BD426" s="202"/>
      <c r="BE426" s="202"/>
      <c r="BF426" s="202"/>
      <c r="BG426" s="202"/>
      <c r="BH426" s="202"/>
      <c r="BI426" s="202"/>
      <c r="BJ426" s="202"/>
      <c r="BK426" s="202"/>
      <c r="BL426" s="202"/>
      <c r="BM426" s="202"/>
      <c r="BN426" s="202"/>
      <c r="BO426" s="202"/>
      <c r="BP426" s="202"/>
      <c r="BQ426" s="202"/>
      <c r="BR426" s="202"/>
      <c r="BS426" s="202"/>
      <c r="BT426" s="202"/>
      <c r="BU426" s="202"/>
      <c r="BV426" s="202"/>
      <c r="BW426" s="202"/>
      <c r="BX426" s="202"/>
      <c r="BY426" s="202"/>
      <c r="BZ426" s="202"/>
      <c r="CA426" s="202"/>
      <c r="CB426" s="202"/>
      <c r="CC426" s="202"/>
      <c r="CD426" s="202"/>
      <c r="CE426" s="202"/>
      <c r="CF426" s="202"/>
      <c r="CG426" s="202"/>
      <c r="CH426" s="202"/>
      <c r="CI426" s="202"/>
      <c r="CJ426" s="202"/>
      <c r="CK426" s="202"/>
      <c r="CL426" s="202"/>
      <c r="CM426" s="202"/>
      <c r="CN426" s="202"/>
      <c r="CO426" s="202"/>
      <c r="CP426" s="202"/>
      <c r="CQ426" s="202"/>
      <c r="CR426" s="202"/>
      <c r="CS426" s="202"/>
      <c r="CT426" s="202"/>
      <c r="CU426" s="202"/>
      <c r="CV426" s="202"/>
      <c r="CW426" s="202"/>
      <c r="CX426" s="202"/>
      <c r="CY426" s="202"/>
      <c r="CZ426" s="202"/>
      <c r="DA426" s="202"/>
      <c r="DB426" s="202"/>
      <c r="DC426" s="202"/>
      <c r="DD426" s="202"/>
      <c r="DE426" s="202"/>
      <c r="DF426" s="202"/>
      <c r="DG426" s="202"/>
      <c r="DH426" s="202"/>
    </row>
    <row r="427" spans="2:112" ht="20.100000000000001" customHeight="1" x14ac:dyDescent="0.25">
      <c r="B427" s="212"/>
      <c r="C427" s="213"/>
      <c r="D427" s="202"/>
      <c r="E427" s="202"/>
      <c r="F427" s="202"/>
      <c r="G427" s="202"/>
      <c r="H427" s="202"/>
      <c r="I427" s="202"/>
      <c r="J427" s="202"/>
      <c r="K427" s="202"/>
      <c r="L427" s="202"/>
      <c r="M427" s="202"/>
      <c r="N427" s="202"/>
      <c r="O427" s="202"/>
      <c r="P427" s="205"/>
      <c r="Q427" s="203"/>
      <c r="R427" s="203"/>
      <c r="S427" s="203"/>
      <c r="T427" s="203"/>
      <c r="U427" s="203"/>
      <c r="V427" s="203"/>
      <c r="W427" s="203"/>
      <c r="X427" s="203"/>
      <c r="Y427" s="203"/>
      <c r="Z427" s="203"/>
      <c r="AA427" s="203"/>
      <c r="AB427" s="203"/>
      <c r="AC427" s="204"/>
      <c r="AD427" s="204"/>
      <c r="AE427" s="202"/>
      <c r="AF427" s="202"/>
      <c r="AG427" s="202"/>
      <c r="AH427" s="202"/>
      <c r="AI427" s="202"/>
      <c r="AJ427" s="202"/>
      <c r="AK427" s="202"/>
      <c r="AL427" s="202"/>
      <c r="AM427" s="202"/>
      <c r="AN427" s="202"/>
      <c r="AO427" s="202"/>
      <c r="AP427" s="202"/>
      <c r="AQ427" s="202"/>
      <c r="AR427" s="202"/>
      <c r="AS427" s="202"/>
      <c r="AT427" s="202"/>
      <c r="AU427" s="202"/>
      <c r="AV427" s="202"/>
      <c r="AW427" s="202"/>
      <c r="AX427" s="202"/>
      <c r="AY427" s="202"/>
      <c r="AZ427" s="202"/>
      <c r="BA427" s="202"/>
      <c r="BB427" s="202"/>
      <c r="BC427" s="202"/>
      <c r="BD427" s="202"/>
      <c r="BE427" s="202"/>
      <c r="BF427" s="202"/>
      <c r="BG427" s="202"/>
      <c r="BH427" s="202"/>
      <c r="BI427" s="202"/>
      <c r="BJ427" s="202"/>
      <c r="BK427" s="202"/>
      <c r="BL427" s="202"/>
      <c r="BM427" s="202"/>
      <c r="BN427" s="202"/>
      <c r="BO427" s="202"/>
      <c r="BP427" s="202"/>
      <c r="BQ427" s="202"/>
      <c r="BR427" s="202"/>
      <c r="BS427" s="202"/>
      <c r="BT427" s="202"/>
      <c r="BU427" s="202"/>
      <c r="BV427" s="202"/>
      <c r="BW427" s="202"/>
      <c r="BX427" s="202"/>
      <c r="BY427" s="202"/>
      <c r="BZ427" s="202"/>
      <c r="CA427" s="202"/>
      <c r="CB427" s="202"/>
      <c r="CC427" s="202"/>
      <c r="CD427" s="202"/>
      <c r="CE427" s="202"/>
      <c r="CF427" s="202"/>
      <c r="CG427" s="202"/>
      <c r="CH427" s="202"/>
      <c r="CI427" s="202"/>
      <c r="CJ427" s="202"/>
      <c r="CK427" s="202"/>
      <c r="CL427" s="202"/>
      <c r="CM427" s="202"/>
      <c r="CN427" s="202"/>
      <c r="CO427" s="202"/>
      <c r="CP427" s="202"/>
      <c r="CQ427" s="202"/>
      <c r="CR427" s="202"/>
      <c r="CS427" s="202"/>
      <c r="CT427" s="202"/>
      <c r="CU427" s="202"/>
      <c r="CV427" s="202"/>
      <c r="CW427" s="202"/>
      <c r="CX427" s="202"/>
      <c r="CY427" s="202"/>
      <c r="CZ427" s="202"/>
      <c r="DA427" s="202"/>
      <c r="DB427" s="202"/>
      <c r="DC427" s="202"/>
      <c r="DD427" s="202"/>
      <c r="DE427" s="202"/>
      <c r="DF427" s="202"/>
      <c r="DG427" s="202"/>
      <c r="DH427" s="202"/>
    </row>
    <row r="428" spans="2:112" ht="20.100000000000001" customHeight="1" x14ac:dyDescent="0.25">
      <c r="B428" s="212"/>
      <c r="C428" s="213"/>
      <c r="D428" s="202"/>
      <c r="E428" s="202"/>
      <c r="F428" s="202"/>
      <c r="G428" s="202"/>
      <c r="H428" s="202"/>
      <c r="I428" s="202"/>
      <c r="J428" s="202"/>
      <c r="K428" s="202"/>
      <c r="L428" s="202"/>
      <c r="M428" s="202"/>
      <c r="N428" s="202"/>
      <c r="O428" s="202"/>
      <c r="P428" s="205"/>
      <c r="Q428" s="203"/>
      <c r="R428" s="203"/>
      <c r="S428" s="203"/>
      <c r="T428" s="203"/>
      <c r="U428" s="203"/>
      <c r="V428" s="203"/>
      <c r="W428" s="203"/>
      <c r="X428" s="203"/>
      <c r="Y428" s="203"/>
      <c r="Z428" s="203"/>
      <c r="AA428" s="203"/>
      <c r="AB428" s="203"/>
      <c r="AC428" s="204"/>
      <c r="AD428" s="204"/>
      <c r="AE428" s="202"/>
      <c r="AF428" s="202"/>
      <c r="AG428" s="202"/>
      <c r="AH428" s="202"/>
      <c r="AI428" s="202"/>
      <c r="AJ428" s="202"/>
      <c r="AK428" s="202"/>
      <c r="AL428" s="202"/>
      <c r="AM428" s="202"/>
      <c r="AN428" s="202"/>
      <c r="AO428" s="202"/>
      <c r="AP428" s="202"/>
      <c r="AQ428" s="202"/>
      <c r="AR428" s="202"/>
      <c r="AS428" s="202"/>
      <c r="AT428" s="202"/>
      <c r="AU428" s="202"/>
      <c r="AV428" s="202"/>
      <c r="AW428" s="202"/>
      <c r="AX428" s="202"/>
      <c r="AY428" s="202"/>
      <c r="AZ428" s="202"/>
      <c r="BA428" s="202"/>
      <c r="BB428" s="202"/>
      <c r="BC428" s="202"/>
      <c r="BD428" s="202"/>
      <c r="BE428" s="202"/>
      <c r="BF428" s="202"/>
      <c r="BG428" s="202"/>
      <c r="BH428" s="202"/>
      <c r="BI428" s="202"/>
      <c r="BJ428" s="202"/>
      <c r="BK428" s="202"/>
      <c r="BL428" s="202"/>
      <c r="BM428" s="202"/>
      <c r="BN428" s="202"/>
      <c r="BO428" s="202"/>
      <c r="BP428" s="202"/>
      <c r="BQ428" s="202"/>
      <c r="BR428" s="202"/>
      <c r="BS428" s="202"/>
      <c r="BT428" s="202"/>
      <c r="BU428" s="202"/>
      <c r="BV428" s="202"/>
      <c r="BW428" s="202"/>
      <c r="BX428" s="202"/>
      <c r="BY428" s="202"/>
      <c r="BZ428" s="202"/>
      <c r="CA428" s="202"/>
      <c r="CB428" s="202"/>
      <c r="CC428" s="202"/>
      <c r="CD428" s="202"/>
      <c r="CE428" s="202"/>
      <c r="CF428" s="202"/>
      <c r="CG428" s="202"/>
      <c r="CH428" s="202"/>
      <c r="CI428" s="202"/>
      <c r="CJ428" s="202"/>
      <c r="CK428" s="202"/>
      <c r="CL428" s="202"/>
      <c r="CM428" s="202"/>
      <c r="CN428" s="202"/>
      <c r="CO428" s="202"/>
      <c r="CP428" s="202"/>
      <c r="CQ428" s="202"/>
      <c r="CR428" s="202"/>
      <c r="CS428" s="202"/>
      <c r="CT428" s="202"/>
      <c r="CU428" s="202"/>
      <c r="CV428" s="202"/>
      <c r="CW428" s="202"/>
      <c r="CX428" s="202"/>
      <c r="CY428" s="202"/>
      <c r="CZ428" s="202"/>
      <c r="DA428" s="202"/>
      <c r="DB428" s="202"/>
      <c r="DC428" s="202"/>
      <c r="DD428" s="202"/>
      <c r="DE428" s="202"/>
      <c r="DF428" s="202"/>
      <c r="DG428" s="202"/>
      <c r="DH428" s="202"/>
    </row>
    <row r="429" spans="2:112" ht="20.100000000000001" customHeight="1" x14ac:dyDescent="0.25">
      <c r="B429" s="212"/>
      <c r="C429" s="213"/>
      <c r="D429" s="202"/>
      <c r="E429" s="202"/>
      <c r="F429" s="202"/>
      <c r="G429" s="202"/>
      <c r="H429" s="202"/>
      <c r="I429" s="202"/>
      <c r="J429" s="202"/>
      <c r="K429" s="202"/>
      <c r="L429" s="202"/>
      <c r="M429" s="202"/>
      <c r="N429" s="202"/>
      <c r="O429" s="202"/>
      <c r="P429" s="205"/>
      <c r="Q429" s="203"/>
      <c r="R429" s="203"/>
      <c r="S429" s="203"/>
      <c r="T429" s="203"/>
      <c r="U429" s="203"/>
      <c r="V429" s="203"/>
      <c r="W429" s="203"/>
      <c r="X429" s="203"/>
      <c r="Y429" s="203"/>
      <c r="Z429" s="203"/>
      <c r="AA429" s="203"/>
      <c r="AB429" s="203"/>
      <c r="AC429" s="204"/>
      <c r="AD429" s="204"/>
      <c r="AE429" s="202"/>
      <c r="AF429" s="202"/>
      <c r="AG429" s="202"/>
      <c r="AH429" s="202"/>
      <c r="AI429" s="202"/>
      <c r="AJ429" s="202"/>
      <c r="AK429" s="202"/>
      <c r="AL429" s="202"/>
      <c r="AM429" s="202"/>
      <c r="AN429" s="202"/>
      <c r="AO429" s="202"/>
      <c r="AP429" s="202"/>
      <c r="AQ429" s="202"/>
      <c r="AR429" s="202"/>
      <c r="AS429" s="202"/>
      <c r="AT429" s="202"/>
      <c r="AU429" s="202"/>
      <c r="AV429" s="202"/>
      <c r="AW429" s="202"/>
      <c r="AX429" s="202"/>
      <c r="AY429" s="202"/>
      <c r="AZ429" s="202"/>
      <c r="BA429" s="202"/>
      <c r="BB429" s="202"/>
      <c r="BC429" s="202"/>
      <c r="BD429" s="202"/>
      <c r="BE429" s="202"/>
      <c r="BF429" s="202"/>
      <c r="BG429" s="202"/>
      <c r="BH429" s="202"/>
      <c r="BI429" s="202"/>
      <c r="BJ429" s="202"/>
      <c r="BK429" s="202"/>
      <c r="BL429" s="202"/>
      <c r="BM429" s="202"/>
      <c r="BN429" s="202"/>
      <c r="BO429" s="202"/>
      <c r="BP429" s="202"/>
      <c r="BQ429" s="202"/>
      <c r="BR429" s="202"/>
      <c r="BS429" s="202"/>
      <c r="BT429" s="202"/>
      <c r="BU429" s="202"/>
      <c r="BV429" s="202"/>
      <c r="BW429" s="202"/>
      <c r="BX429" s="202"/>
      <c r="BY429" s="202"/>
      <c r="BZ429" s="202"/>
      <c r="CA429" s="202"/>
      <c r="CB429" s="202"/>
      <c r="CC429" s="202"/>
      <c r="CD429" s="202"/>
      <c r="CE429" s="202"/>
      <c r="CF429" s="202"/>
      <c r="CG429" s="202"/>
      <c r="CH429" s="202"/>
      <c r="CI429" s="202"/>
      <c r="CJ429" s="202"/>
      <c r="CK429" s="202"/>
      <c r="CL429" s="202"/>
      <c r="CM429" s="202"/>
      <c r="CN429" s="202"/>
      <c r="CO429" s="202"/>
      <c r="CP429" s="202"/>
      <c r="CQ429" s="202"/>
      <c r="CR429" s="202"/>
      <c r="CS429" s="202"/>
      <c r="CT429" s="202"/>
      <c r="CU429" s="202"/>
      <c r="CV429" s="202"/>
      <c r="CW429" s="202"/>
      <c r="CX429" s="202"/>
      <c r="CY429" s="202"/>
      <c r="CZ429" s="202"/>
      <c r="DA429" s="202"/>
      <c r="DB429" s="202"/>
      <c r="DC429" s="202"/>
      <c r="DD429" s="202"/>
      <c r="DE429" s="202"/>
      <c r="DF429" s="202"/>
      <c r="DG429" s="202"/>
      <c r="DH429" s="202"/>
    </row>
    <row r="430" spans="2:112" ht="20.100000000000001" customHeight="1" x14ac:dyDescent="0.25">
      <c r="B430" s="212"/>
      <c r="C430" s="213"/>
      <c r="D430" s="202"/>
      <c r="E430" s="202"/>
      <c r="F430" s="202"/>
      <c r="G430" s="202"/>
      <c r="H430" s="202"/>
      <c r="I430" s="202"/>
      <c r="J430" s="202"/>
      <c r="K430" s="202"/>
      <c r="L430" s="202"/>
      <c r="M430" s="202"/>
      <c r="N430" s="202"/>
      <c r="O430" s="202"/>
      <c r="P430" s="205"/>
      <c r="Q430" s="203"/>
      <c r="R430" s="203"/>
      <c r="S430" s="203"/>
      <c r="T430" s="203"/>
      <c r="U430" s="203"/>
      <c r="V430" s="203"/>
      <c r="W430" s="203"/>
      <c r="X430" s="203"/>
      <c r="Y430" s="203"/>
      <c r="Z430" s="203"/>
      <c r="AA430" s="203"/>
      <c r="AB430" s="203"/>
      <c r="AC430" s="204"/>
      <c r="AD430" s="204"/>
      <c r="AE430" s="202"/>
      <c r="AF430" s="202"/>
      <c r="AG430" s="202"/>
      <c r="AH430" s="202"/>
      <c r="AI430" s="202"/>
      <c r="AJ430" s="202"/>
      <c r="AK430" s="202"/>
      <c r="AL430" s="202"/>
      <c r="AM430" s="202"/>
      <c r="AN430" s="202"/>
      <c r="AO430" s="202"/>
      <c r="AP430" s="202"/>
      <c r="AQ430" s="202"/>
      <c r="AR430" s="202"/>
      <c r="AS430" s="202"/>
      <c r="AT430" s="202"/>
      <c r="AU430" s="202"/>
      <c r="AV430" s="202"/>
      <c r="AW430" s="202"/>
      <c r="AX430" s="202"/>
      <c r="AY430" s="202"/>
      <c r="AZ430" s="202"/>
      <c r="BA430" s="202"/>
      <c r="BB430" s="202"/>
      <c r="BC430" s="202"/>
      <c r="BD430" s="202"/>
      <c r="BE430" s="202"/>
      <c r="BF430" s="202"/>
      <c r="BG430" s="202"/>
      <c r="BH430" s="202"/>
      <c r="BI430" s="202"/>
      <c r="BJ430" s="202"/>
      <c r="BK430" s="202"/>
      <c r="BL430" s="202"/>
      <c r="BM430" s="202"/>
      <c r="BN430" s="202"/>
      <c r="BO430" s="202"/>
      <c r="BP430" s="202"/>
      <c r="BQ430" s="202"/>
      <c r="BR430" s="202"/>
      <c r="BS430" s="202"/>
      <c r="BT430" s="202"/>
      <c r="BU430" s="202"/>
      <c r="BV430" s="202"/>
      <c r="BW430" s="202"/>
      <c r="BX430" s="202"/>
      <c r="BY430" s="202"/>
      <c r="BZ430" s="202"/>
      <c r="CA430" s="202"/>
      <c r="CB430" s="202"/>
      <c r="CC430" s="202"/>
      <c r="CD430" s="202"/>
      <c r="CE430" s="202"/>
      <c r="CF430" s="202"/>
      <c r="CG430" s="202"/>
      <c r="CH430" s="202"/>
      <c r="CI430" s="202"/>
      <c r="CJ430" s="202"/>
      <c r="CK430" s="202"/>
      <c r="CL430" s="202"/>
      <c r="CM430" s="202"/>
      <c r="CN430" s="202"/>
      <c r="CO430" s="202"/>
      <c r="CP430" s="202"/>
      <c r="CQ430" s="202"/>
      <c r="CR430" s="202"/>
      <c r="CS430" s="202"/>
      <c r="CT430" s="202"/>
      <c r="CU430" s="202"/>
      <c r="CV430" s="202"/>
      <c r="CW430" s="202"/>
      <c r="CX430" s="202"/>
      <c r="CY430" s="202"/>
      <c r="CZ430" s="202"/>
      <c r="DA430" s="202"/>
      <c r="DB430" s="202"/>
      <c r="DC430" s="202"/>
      <c r="DD430" s="202"/>
      <c r="DE430" s="202"/>
      <c r="DF430" s="202"/>
      <c r="DG430" s="202"/>
      <c r="DH430" s="202"/>
    </row>
    <row r="431" spans="2:112" ht="20.100000000000001" customHeight="1" x14ac:dyDescent="0.25">
      <c r="B431" s="212"/>
      <c r="C431" s="213"/>
      <c r="D431" s="202"/>
      <c r="E431" s="202"/>
      <c r="F431" s="202"/>
      <c r="G431" s="202"/>
      <c r="H431" s="202"/>
      <c r="I431" s="202"/>
      <c r="J431" s="202"/>
      <c r="K431" s="202"/>
      <c r="L431" s="202"/>
      <c r="M431" s="202"/>
      <c r="N431" s="202"/>
      <c r="O431" s="202"/>
      <c r="P431" s="205"/>
      <c r="Q431" s="203"/>
      <c r="R431" s="203"/>
      <c r="S431" s="203"/>
      <c r="T431" s="203"/>
      <c r="U431" s="203"/>
      <c r="V431" s="203"/>
      <c r="W431" s="203"/>
      <c r="X431" s="203"/>
      <c r="Y431" s="203"/>
      <c r="Z431" s="203"/>
      <c r="AA431" s="203"/>
      <c r="AB431" s="203"/>
      <c r="AC431" s="204"/>
      <c r="AD431" s="204"/>
      <c r="AE431" s="202"/>
      <c r="AF431" s="202"/>
      <c r="AG431" s="202"/>
      <c r="AH431" s="202"/>
      <c r="AI431" s="202"/>
      <c r="AJ431" s="202"/>
      <c r="AK431" s="202"/>
      <c r="AL431" s="202"/>
      <c r="AM431" s="202"/>
      <c r="AN431" s="202"/>
      <c r="AO431" s="202"/>
      <c r="AP431" s="202"/>
      <c r="AQ431" s="202"/>
      <c r="AR431" s="202"/>
      <c r="AS431" s="202"/>
      <c r="AT431" s="202"/>
      <c r="AU431" s="202"/>
      <c r="AV431" s="202"/>
      <c r="AW431" s="202"/>
      <c r="AX431" s="202"/>
      <c r="AY431" s="202"/>
      <c r="AZ431" s="202"/>
      <c r="BA431" s="202"/>
      <c r="BB431" s="202"/>
      <c r="BC431" s="202"/>
      <c r="BD431" s="202"/>
      <c r="BE431" s="202"/>
      <c r="BF431" s="202"/>
      <c r="BG431" s="202"/>
      <c r="BH431" s="202"/>
      <c r="BI431" s="202"/>
      <c r="BJ431" s="202"/>
      <c r="BK431" s="202"/>
      <c r="BL431" s="202"/>
      <c r="BM431" s="202"/>
      <c r="BN431" s="202"/>
      <c r="BO431" s="202"/>
      <c r="BP431" s="202"/>
      <c r="BQ431" s="202"/>
      <c r="BR431" s="202"/>
      <c r="BS431" s="202"/>
      <c r="BT431" s="202"/>
      <c r="BU431" s="202"/>
      <c r="BV431" s="202"/>
      <c r="BW431" s="202"/>
      <c r="BX431" s="202"/>
      <c r="BY431" s="202"/>
      <c r="BZ431" s="202"/>
      <c r="CA431" s="202"/>
      <c r="CB431" s="202"/>
      <c r="CC431" s="202"/>
      <c r="CD431" s="202"/>
      <c r="CE431" s="202"/>
      <c r="CF431" s="202"/>
      <c r="CG431" s="202"/>
      <c r="CH431" s="202"/>
      <c r="CI431" s="202"/>
      <c r="CJ431" s="202"/>
      <c r="CK431" s="202"/>
      <c r="CL431" s="202"/>
      <c r="CM431" s="202"/>
      <c r="CN431" s="202"/>
      <c r="CO431" s="202"/>
      <c r="CP431" s="202"/>
      <c r="CQ431" s="202"/>
      <c r="CR431" s="202"/>
      <c r="CS431" s="202"/>
      <c r="CT431" s="202"/>
      <c r="CU431" s="202"/>
      <c r="CV431" s="202"/>
      <c r="CW431" s="202"/>
      <c r="CX431" s="202"/>
      <c r="CY431" s="202"/>
      <c r="CZ431" s="202"/>
      <c r="DA431" s="202"/>
      <c r="DB431" s="202"/>
      <c r="DC431" s="202"/>
      <c r="DD431" s="202"/>
      <c r="DE431" s="202"/>
      <c r="DF431" s="202"/>
      <c r="DG431" s="202"/>
      <c r="DH431" s="202"/>
    </row>
    <row r="432" spans="2:112" ht="20.100000000000001" customHeight="1" x14ac:dyDescent="0.25">
      <c r="B432" s="212"/>
      <c r="C432" s="213"/>
      <c r="D432" s="202"/>
      <c r="E432" s="202"/>
      <c r="F432" s="202"/>
      <c r="G432" s="202"/>
      <c r="H432" s="202"/>
      <c r="I432" s="202"/>
      <c r="J432" s="202"/>
      <c r="K432" s="202"/>
      <c r="L432" s="202"/>
      <c r="M432" s="202"/>
      <c r="N432" s="202"/>
      <c r="O432" s="202"/>
      <c r="P432" s="205"/>
      <c r="Q432" s="203"/>
      <c r="R432" s="203"/>
      <c r="S432" s="203"/>
      <c r="T432" s="203"/>
      <c r="U432" s="203"/>
      <c r="V432" s="203"/>
      <c r="W432" s="203"/>
      <c r="X432" s="203"/>
      <c r="Y432" s="203"/>
      <c r="Z432" s="203"/>
      <c r="AA432" s="203"/>
      <c r="AB432" s="203"/>
      <c r="AC432" s="204"/>
      <c r="AD432" s="204"/>
      <c r="AE432" s="202"/>
      <c r="AF432" s="202"/>
      <c r="AG432" s="202"/>
      <c r="AH432" s="202"/>
      <c r="AI432" s="202"/>
      <c r="AJ432" s="202"/>
      <c r="AK432" s="202"/>
      <c r="AL432" s="202"/>
      <c r="AM432" s="202"/>
      <c r="AN432" s="202"/>
      <c r="AO432" s="202"/>
      <c r="AP432" s="202"/>
      <c r="AQ432" s="202"/>
      <c r="AR432" s="202"/>
      <c r="AS432" s="202"/>
      <c r="AT432" s="202"/>
      <c r="AU432" s="202"/>
      <c r="AV432" s="202"/>
      <c r="AW432" s="202"/>
      <c r="AX432" s="202"/>
      <c r="AY432" s="202"/>
      <c r="AZ432" s="202"/>
      <c r="BA432" s="202"/>
      <c r="BB432" s="202"/>
      <c r="BC432" s="202"/>
      <c r="BD432" s="202"/>
      <c r="BE432" s="202"/>
      <c r="BF432" s="202"/>
      <c r="BG432" s="202"/>
      <c r="BH432" s="202"/>
      <c r="BI432" s="202"/>
      <c r="BJ432" s="202"/>
      <c r="BK432" s="202"/>
      <c r="BL432" s="202"/>
      <c r="BM432" s="202"/>
      <c r="BN432" s="202"/>
      <c r="BO432" s="202"/>
      <c r="BP432" s="202"/>
      <c r="BQ432" s="202"/>
      <c r="BR432" s="202"/>
      <c r="BS432" s="202"/>
      <c r="BT432" s="202"/>
      <c r="BU432" s="202"/>
      <c r="BV432" s="202"/>
      <c r="BW432" s="202"/>
      <c r="BX432" s="202"/>
      <c r="BY432" s="202"/>
      <c r="BZ432" s="202"/>
      <c r="CA432" s="202"/>
      <c r="CB432" s="202"/>
      <c r="CC432" s="202"/>
      <c r="CD432" s="202"/>
      <c r="CE432" s="202"/>
      <c r="CF432" s="202"/>
      <c r="CG432" s="202"/>
      <c r="CH432" s="202"/>
      <c r="CI432" s="202"/>
      <c r="CJ432" s="202"/>
      <c r="CK432" s="202"/>
      <c r="CL432" s="202"/>
      <c r="CM432" s="202"/>
      <c r="CN432" s="202"/>
      <c r="CO432" s="202"/>
      <c r="CP432" s="202"/>
      <c r="CQ432" s="202"/>
      <c r="CR432" s="202"/>
      <c r="CS432" s="202"/>
      <c r="CT432" s="202"/>
      <c r="CU432" s="202"/>
      <c r="CV432" s="202"/>
      <c r="CW432" s="202"/>
      <c r="CX432" s="202"/>
      <c r="CY432" s="202"/>
      <c r="CZ432" s="202"/>
      <c r="DA432" s="202"/>
      <c r="DB432" s="202"/>
      <c r="DC432" s="202"/>
      <c r="DD432" s="202"/>
      <c r="DE432" s="202"/>
      <c r="DF432" s="202"/>
      <c r="DG432" s="202"/>
      <c r="DH432" s="202"/>
    </row>
    <row r="433" spans="2:112" ht="20.100000000000001" customHeight="1" x14ac:dyDescent="0.25">
      <c r="B433" s="212"/>
      <c r="C433" s="213"/>
      <c r="D433" s="202"/>
      <c r="E433" s="202"/>
      <c r="F433" s="202"/>
      <c r="G433" s="202"/>
      <c r="H433" s="202"/>
      <c r="I433" s="202"/>
      <c r="J433" s="202"/>
      <c r="K433" s="202"/>
      <c r="L433" s="202"/>
      <c r="M433" s="202"/>
      <c r="N433" s="202"/>
      <c r="O433" s="202"/>
      <c r="P433" s="205"/>
      <c r="Q433" s="203"/>
      <c r="R433" s="203"/>
      <c r="S433" s="203"/>
      <c r="T433" s="203"/>
      <c r="U433" s="203"/>
      <c r="V433" s="203"/>
      <c r="W433" s="203"/>
      <c r="X433" s="203"/>
      <c r="Y433" s="203"/>
      <c r="Z433" s="203"/>
      <c r="AA433" s="203"/>
      <c r="AB433" s="203"/>
      <c r="AC433" s="204"/>
      <c r="AD433" s="204"/>
      <c r="AE433" s="202"/>
      <c r="AF433" s="202"/>
      <c r="AG433" s="202"/>
      <c r="AH433" s="202"/>
      <c r="AI433" s="202"/>
      <c r="AJ433" s="202"/>
      <c r="AK433" s="202"/>
      <c r="AL433" s="202"/>
      <c r="AM433" s="202"/>
      <c r="AN433" s="202"/>
      <c r="AO433" s="202"/>
      <c r="AP433" s="202"/>
      <c r="AQ433" s="202"/>
      <c r="AR433" s="202"/>
      <c r="AS433" s="202"/>
      <c r="AT433" s="202"/>
      <c r="AU433" s="202"/>
      <c r="AV433" s="202"/>
      <c r="AW433" s="202"/>
      <c r="AX433" s="202"/>
      <c r="AY433" s="202"/>
      <c r="AZ433" s="202"/>
      <c r="BA433" s="202"/>
      <c r="BB433" s="202"/>
      <c r="BC433" s="202"/>
      <c r="BD433" s="202"/>
      <c r="BE433" s="202"/>
      <c r="BF433" s="202"/>
      <c r="BG433" s="202"/>
      <c r="BH433" s="202"/>
      <c r="BI433" s="202"/>
      <c r="BJ433" s="202"/>
      <c r="BK433" s="202"/>
      <c r="BL433" s="202"/>
      <c r="BM433" s="202"/>
      <c r="BN433" s="202"/>
      <c r="BO433" s="202"/>
      <c r="BP433" s="202"/>
      <c r="BQ433" s="202"/>
      <c r="BR433" s="202"/>
      <c r="BS433" s="202"/>
      <c r="BT433" s="202"/>
      <c r="BU433" s="202"/>
      <c r="BV433" s="202"/>
      <c r="BW433" s="202"/>
      <c r="BX433" s="202"/>
      <c r="BY433" s="202"/>
      <c r="BZ433" s="202"/>
      <c r="CA433" s="202"/>
      <c r="CB433" s="202"/>
      <c r="CC433" s="202"/>
      <c r="CD433" s="202"/>
      <c r="CE433" s="202"/>
      <c r="CF433" s="202"/>
      <c r="CG433" s="202"/>
      <c r="CH433" s="202"/>
      <c r="CI433" s="202"/>
      <c r="CJ433" s="202"/>
      <c r="CK433" s="202"/>
      <c r="CL433" s="202"/>
      <c r="CM433" s="202"/>
      <c r="CN433" s="202"/>
      <c r="CO433" s="202"/>
      <c r="CP433" s="202"/>
      <c r="CQ433" s="202"/>
      <c r="CR433" s="202"/>
      <c r="CS433" s="202"/>
      <c r="CT433" s="202"/>
      <c r="CU433" s="202"/>
      <c r="CV433" s="202"/>
      <c r="CW433" s="202"/>
      <c r="CX433" s="202"/>
      <c r="CY433" s="202"/>
      <c r="CZ433" s="202"/>
      <c r="DA433" s="202"/>
      <c r="DB433" s="202"/>
      <c r="DC433" s="202"/>
      <c r="DD433" s="202"/>
      <c r="DE433" s="202"/>
      <c r="DF433" s="202"/>
      <c r="DG433" s="202"/>
      <c r="DH433" s="202"/>
    </row>
    <row r="434" spans="2:112" ht="20.100000000000001" customHeight="1" x14ac:dyDescent="0.25">
      <c r="B434" s="212"/>
      <c r="C434" s="213"/>
      <c r="D434" s="202"/>
      <c r="E434" s="202"/>
      <c r="F434" s="202"/>
      <c r="G434" s="202"/>
      <c r="H434" s="202"/>
      <c r="I434" s="202"/>
      <c r="J434" s="202"/>
      <c r="K434" s="202"/>
      <c r="L434" s="202"/>
      <c r="M434" s="202"/>
      <c r="N434" s="202"/>
      <c r="O434" s="202"/>
      <c r="P434" s="205"/>
      <c r="Q434" s="203"/>
      <c r="R434" s="203"/>
      <c r="S434" s="203"/>
      <c r="T434" s="203"/>
      <c r="U434" s="203"/>
      <c r="V434" s="203"/>
      <c r="W434" s="203"/>
      <c r="X434" s="203"/>
      <c r="Y434" s="203"/>
      <c r="Z434" s="203"/>
      <c r="AA434" s="203"/>
      <c r="AB434" s="203"/>
      <c r="AC434" s="204"/>
      <c r="AD434" s="204"/>
      <c r="AE434" s="202"/>
      <c r="AF434" s="202"/>
      <c r="AG434" s="202"/>
      <c r="AH434" s="202"/>
      <c r="AI434" s="202"/>
      <c r="AJ434" s="202"/>
      <c r="AK434" s="202"/>
      <c r="AL434" s="202"/>
      <c r="AM434" s="202"/>
      <c r="AN434" s="202"/>
      <c r="AO434" s="202"/>
      <c r="AP434" s="202"/>
      <c r="AQ434" s="202"/>
      <c r="AR434" s="202"/>
      <c r="AS434" s="202"/>
      <c r="AT434" s="202"/>
      <c r="AU434" s="202"/>
      <c r="AV434" s="202"/>
      <c r="AW434" s="202"/>
      <c r="AX434" s="202"/>
      <c r="AY434" s="202"/>
      <c r="AZ434" s="202"/>
      <c r="BA434" s="202"/>
      <c r="BB434" s="202"/>
      <c r="BC434" s="202"/>
      <c r="BD434" s="202"/>
      <c r="BE434" s="202"/>
      <c r="BF434" s="202"/>
      <c r="BG434" s="202"/>
      <c r="BH434" s="202"/>
      <c r="BI434" s="202"/>
      <c r="BJ434" s="202"/>
      <c r="BK434" s="202"/>
      <c r="BL434" s="202"/>
      <c r="BM434" s="202"/>
      <c r="BN434" s="202"/>
      <c r="BO434" s="202"/>
      <c r="BP434" s="202"/>
      <c r="BQ434" s="202"/>
      <c r="BR434" s="202"/>
      <c r="BS434" s="202"/>
      <c r="BT434" s="202"/>
      <c r="BU434" s="202"/>
      <c r="BV434" s="202"/>
      <c r="BW434" s="202"/>
      <c r="BX434" s="202"/>
      <c r="BY434" s="202"/>
      <c r="BZ434" s="202"/>
      <c r="CA434" s="202"/>
      <c r="CB434" s="202"/>
      <c r="CC434" s="202"/>
      <c r="CD434" s="202"/>
      <c r="CE434" s="202"/>
      <c r="CF434" s="202"/>
      <c r="CG434" s="202"/>
      <c r="CH434" s="202"/>
      <c r="CI434" s="202"/>
      <c r="CJ434" s="202"/>
      <c r="CK434" s="202"/>
      <c r="CL434" s="202"/>
      <c r="CM434" s="202"/>
      <c r="CN434" s="202"/>
      <c r="CO434" s="202"/>
      <c r="CP434" s="202"/>
      <c r="CQ434" s="202"/>
      <c r="CR434" s="202"/>
      <c r="CS434" s="202"/>
      <c r="CT434" s="202"/>
      <c r="CU434" s="202"/>
      <c r="CV434" s="202"/>
      <c r="CW434" s="202"/>
      <c r="CX434" s="202"/>
      <c r="CY434" s="202"/>
      <c r="CZ434" s="202"/>
      <c r="DA434" s="202"/>
      <c r="DB434" s="202"/>
      <c r="DC434" s="202"/>
      <c r="DD434" s="202"/>
      <c r="DE434" s="202"/>
      <c r="DF434" s="202"/>
      <c r="DG434" s="202"/>
      <c r="DH434" s="202"/>
    </row>
    <row r="435" spans="2:112" ht="20.100000000000001" customHeight="1" x14ac:dyDescent="0.25">
      <c r="B435" s="212"/>
      <c r="C435" s="213"/>
      <c r="D435" s="202"/>
      <c r="E435" s="202"/>
      <c r="F435" s="202"/>
      <c r="G435" s="202"/>
      <c r="H435" s="202"/>
      <c r="I435" s="202"/>
      <c r="J435" s="202"/>
      <c r="K435" s="202"/>
      <c r="L435" s="202"/>
      <c r="M435" s="202"/>
      <c r="N435" s="202"/>
      <c r="O435" s="202"/>
      <c r="P435" s="205"/>
      <c r="Q435" s="203"/>
      <c r="R435" s="203"/>
      <c r="S435" s="203"/>
      <c r="T435" s="203"/>
      <c r="U435" s="203"/>
      <c r="V435" s="203"/>
      <c r="W435" s="203"/>
      <c r="X435" s="203"/>
      <c r="Y435" s="203"/>
      <c r="Z435" s="203"/>
      <c r="AA435" s="203"/>
      <c r="AB435" s="203"/>
      <c r="AC435" s="204"/>
      <c r="AD435" s="204"/>
      <c r="AE435" s="202"/>
      <c r="AF435" s="202"/>
      <c r="AG435" s="202"/>
      <c r="AH435" s="202"/>
      <c r="AI435" s="202"/>
      <c r="AJ435" s="202"/>
      <c r="AK435" s="202"/>
      <c r="AL435" s="202"/>
      <c r="AM435" s="202"/>
      <c r="AN435" s="202"/>
      <c r="AO435" s="202"/>
      <c r="AP435" s="202"/>
      <c r="AQ435" s="202"/>
      <c r="AR435" s="202"/>
      <c r="AS435" s="202"/>
      <c r="AT435" s="202"/>
      <c r="AU435" s="202"/>
      <c r="AV435" s="202"/>
      <c r="AW435" s="202"/>
      <c r="AX435" s="202"/>
      <c r="AY435" s="202"/>
      <c r="AZ435" s="202"/>
      <c r="BA435" s="202"/>
      <c r="BB435" s="202"/>
      <c r="BC435" s="202"/>
      <c r="BD435" s="202"/>
      <c r="BE435" s="202"/>
      <c r="BF435" s="202"/>
      <c r="BG435" s="202"/>
      <c r="BH435" s="202"/>
      <c r="BI435" s="202"/>
      <c r="BJ435" s="202"/>
      <c r="BK435" s="202"/>
      <c r="BL435" s="202"/>
      <c r="BM435" s="202"/>
      <c r="BN435" s="202"/>
      <c r="BO435" s="202"/>
      <c r="BP435" s="202"/>
      <c r="BQ435" s="202"/>
      <c r="BR435" s="202"/>
      <c r="BS435" s="202"/>
      <c r="BT435" s="202"/>
      <c r="BU435" s="202"/>
      <c r="BV435" s="202"/>
      <c r="BW435" s="202"/>
      <c r="BX435" s="202"/>
      <c r="BY435" s="202"/>
      <c r="BZ435" s="202"/>
      <c r="CA435" s="202"/>
      <c r="CB435" s="202"/>
      <c r="CC435" s="202"/>
      <c r="CD435" s="202"/>
      <c r="CE435" s="202"/>
      <c r="CF435" s="202"/>
      <c r="CG435" s="202"/>
      <c r="CH435" s="202"/>
      <c r="CI435" s="202"/>
      <c r="CJ435" s="202"/>
      <c r="CK435" s="202"/>
      <c r="CL435" s="202"/>
      <c r="CM435" s="202"/>
      <c r="CN435" s="202"/>
      <c r="CO435" s="202"/>
      <c r="CP435" s="202"/>
      <c r="CQ435" s="202"/>
      <c r="CR435" s="202"/>
      <c r="CS435" s="202"/>
      <c r="CT435" s="202"/>
      <c r="CU435" s="202"/>
      <c r="CV435" s="202"/>
      <c r="CW435" s="202"/>
      <c r="CX435" s="202"/>
      <c r="CY435" s="202"/>
      <c r="CZ435" s="202"/>
      <c r="DA435" s="202"/>
      <c r="DB435" s="202"/>
      <c r="DC435" s="202"/>
      <c r="DD435" s="202"/>
      <c r="DE435" s="202"/>
      <c r="DF435" s="202"/>
      <c r="DG435" s="202"/>
      <c r="DH435" s="202"/>
    </row>
    <row r="436" spans="2:112" ht="20.100000000000001" customHeight="1" x14ac:dyDescent="0.25">
      <c r="B436" s="212"/>
      <c r="C436" s="213"/>
      <c r="D436" s="202"/>
      <c r="E436" s="202"/>
      <c r="F436" s="202"/>
      <c r="G436" s="202"/>
      <c r="H436" s="202"/>
      <c r="I436" s="202"/>
      <c r="J436" s="202"/>
      <c r="K436" s="202"/>
      <c r="L436" s="202"/>
      <c r="M436" s="202"/>
      <c r="N436" s="202"/>
      <c r="O436" s="202"/>
      <c r="P436" s="205"/>
      <c r="Q436" s="203"/>
      <c r="R436" s="203"/>
      <c r="S436" s="203"/>
      <c r="T436" s="203"/>
      <c r="U436" s="203"/>
      <c r="V436" s="203"/>
      <c r="W436" s="203"/>
      <c r="X436" s="203"/>
      <c r="Y436" s="203"/>
      <c r="Z436" s="203"/>
      <c r="AA436" s="203"/>
      <c r="AB436" s="203"/>
      <c r="AC436" s="204"/>
      <c r="AD436" s="204"/>
      <c r="AE436" s="202"/>
      <c r="AF436" s="202"/>
      <c r="AG436" s="202"/>
      <c r="AH436" s="202"/>
      <c r="AI436" s="202"/>
      <c r="AJ436" s="202"/>
      <c r="AK436" s="202"/>
      <c r="AL436" s="202"/>
      <c r="AM436" s="202"/>
      <c r="AN436" s="202"/>
      <c r="AO436" s="202"/>
      <c r="AP436" s="202"/>
      <c r="AQ436" s="202"/>
      <c r="AR436" s="202"/>
      <c r="AS436" s="202"/>
      <c r="AT436" s="202"/>
      <c r="AU436" s="202"/>
      <c r="AV436" s="202"/>
      <c r="AW436" s="202"/>
      <c r="AX436" s="202"/>
      <c r="AY436" s="202"/>
      <c r="AZ436" s="202"/>
      <c r="BA436" s="202"/>
      <c r="BB436" s="202"/>
      <c r="BC436" s="202"/>
      <c r="BD436" s="202"/>
      <c r="BE436" s="202"/>
      <c r="BF436" s="202"/>
      <c r="BG436" s="202"/>
      <c r="BH436" s="202"/>
      <c r="BI436" s="202"/>
      <c r="BJ436" s="202"/>
      <c r="BK436" s="202"/>
      <c r="BL436" s="202"/>
      <c r="BM436" s="202"/>
      <c r="BN436" s="202"/>
      <c r="BO436" s="202"/>
      <c r="BP436" s="202"/>
      <c r="BQ436" s="202"/>
      <c r="BR436" s="202"/>
      <c r="BS436" s="202"/>
      <c r="BT436" s="202"/>
      <c r="BU436" s="202"/>
      <c r="BV436" s="202"/>
      <c r="BW436" s="202"/>
      <c r="BX436" s="202"/>
      <c r="BY436" s="202"/>
      <c r="BZ436" s="202"/>
      <c r="CA436" s="202"/>
      <c r="CB436" s="202"/>
      <c r="CC436" s="202"/>
      <c r="CD436" s="202"/>
      <c r="CE436" s="202"/>
      <c r="CF436" s="202"/>
      <c r="CG436" s="202"/>
      <c r="CH436" s="202"/>
      <c r="CI436" s="202"/>
      <c r="CJ436" s="202"/>
      <c r="CK436" s="202"/>
      <c r="CL436" s="202"/>
      <c r="CM436" s="202"/>
      <c r="CN436" s="202"/>
      <c r="CO436" s="202"/>
      <c r="CP436" s="202"/>
      <c r="CQ436" s="202"/>
      <c r="CR436" s="202"/>
      <c r="CS436" s="202"/>
      <c r="CT436" s="202"/>
      <c r="CU436" s="202"/>
      <c r="CV436" s="202"/>
      <c r="CW436" s="202"/>
      <c r="CX436" s="202"/>
      <c r="CY436" s="202"/>
      <c r="CZ436" s="202"/>
      <c r="DA436" s="202"/>
      <c r="DB436" s="202"/>
      <c r="DC436" s="202"/>
      <c r="DD436" s="202"/>
      <c r="DE436" s="202"/>
      <c r="DF436" s="202"/>
      <c r="DG436" s="202"/>
      <c r="DH436" s="202"/>
    </row>
    <row r="437" spans="2:112" ht="20.100000000000001" customHeight="1" x14ac:dyDescent="0.25">
      <c r="B437" s="212"/>
      <c r="C437" s="213"/>
      <c r="D437" s="202"/>
      <c r="E437" s="202"/>
      <c r="F437" s="202"/>
      <c r="G437" s="202"/>
      <c r="H437" s="202"/>
      <c r="I437" s="202"/>
      <c r="J437" s="202"/>
      <c r="K437" s="202"/>
      <c r="L437" s="202"/>
      <c r="M437" s="202"/>
      <c r="N437" s="202"/>
      <c r="O437" s="202"/>
      <c r="P437" s="205"/>
      <c r="Q437" s="203"/>
      <c r="R437" s="203"/>
      <c r="S437" s="203"/>
      <c r="T437" s="203"/>
      <c r="U437" s="203"/>
      <c r="V437" s="203"/>
      <c r="W437" s="203"/>
      <c r="X437" s="203"/>
      <c r="Y437" s="203"/>
      <c r="Z437" s="203"/>
      <c r="AA437" s="203"/>
      <c r="AB437" s="203"/>
      <c r="AC437" s="204"/>
      <c r="AD437" s="204"/>
      <c r="AE437" s="202"/>
      <c r="AF437" s="202"/>
      <c r="AG437" s="202"/>
      <c r="AH437" s="202"/>
      <c r="AI437" s="202"/>
      <c r="AJ437" s="202"/>
      <c r="AK437" s="202"/>
      <c r="AL437" s="202"/>
      <c r="AM437" s="202"/>
      <c r="AN437" s="202"/>
      <c r="AO437" s="202"/>
      <c r="AP437" s="202"/>
      <c r="AQ437" s="202"/>
      <c r="AR437" s="202"/>
      <c r="AS437" s="202"/>
      <c r="AT437" s="202"/>
      <c r="AU437" s="202"/>
      <c r="AV437" s="202"/>
      <c r="AW437" s="202"/>
      <c r="AX437" s="202"/>
      <c r="AY437" s="202"/>
      <c r="AZ437" s="202"/>
      <c r="BA437" s="202"/>
      <c r="BB437" s="202"/>
      <c r="BC437" s="202"/>
      <c r="BD437" s="202"/>
      <c r="BE437" s="202"/>
      <c r="BF437" s="202"/>
      <c r="BG437" s="202"/>
      <c r="BH437" s="202"/>
      <c r="BI437" s="202"/>
      <c r="BJ437" s="202"/>
      <c r="BK437" s="202"/>
      <c r="BL437" s="202"/>
      <c r="BM437" s="202"/>
      <c r="BN437" s="202"/>
      <c r="BO437" s="202"/>
      <c r="BP437" s="202"/>
      <c r="BQ437" s="202"/>
      <c r="BR437" s="202"/>
      <c r="BS437" s="202"/>
      <c r="BT437" s="202"/>
      <c r="BU437" s="202"/>
      <c r="BV437" s="202"/>
      <c r="BW437" s="202"/>
      <c r="BX437" s="202"/>
      <c r="BY437" s="202"/>
      <c r="BZ437" s="202"/>
      <c r="CA437" s="202"/>
      <c r="CB437" s="202"/>
      <c r="CC437" s="202"/>
      <c r="CD437" s="202"/>
      <c r="CE437" s="202"/>
      <c r="CF437" s="202"/>
      <c r="CG437" s="202"/>
      <c r="CH437" s="202"/>
      <c r="CI437" s="202"/>
      <c r="CJ437" s="202"/>
      <c r="CK437" s="202"/>
      <c r="CL437" s="202"/>
      <c r="CM437" s="202"/>
      <c r="CN437" s="202"/>
      <c r="CO437" s="202"/>
      <c r="CP437" s="202"/>
      <c r="CQ437" s="202"/>
      <c r="CR437" s="202"/>
      <c r="CS437" s="202"/>
      <c r="CT437" s="202"/>
      <c r="CU437" s="202"/>
      <c r="CV437" s="202"/>
      <c r="CW437" s="202"/>
      <c r="CX437" s="202"/>
      <c r="CY437" s="202"/>
      <c r="CZ437" s="202"/>
      <c r="DA437" s="202"/>
      <c r="DB437" s="202"/>
      <c r="DC437" s="202"/>
      <c r="DD437" s="202"/>
      <c r="DE437" s="202"/>
      <c r="DF437" s="202"/>
      <c r="DG437" s="202"/>
      <c r="DH437" s="202"/>
    </row>
  </sheetData>
  <sortState ref="B110:CF134">
    <sortCondition ref="B110:B134"/>
  </sortState>
  <mergeCells count="59">
    <mergeCell ref="BN186:BN188"/>
    <mergeCell ref="BN270:BN271"/>
    <mergeCell ref="B275:C275"/>
    <mergeCell ref="B236:C236"/>
    <mergeCell ref="B218:C218"/>
    <mergeCell ref="B229:C229"/>
    <mergeCell ref="B230:C230"/>
    <mergeCell ref="B271:C271"/>
    <mergeCell ref="B238:C238"/>
    <mergeCell ref="B243:C243"/>
    <mergeCell ref="B245:C245"/>
    <mergeCell ref="B247:C247"/>
    <mergeCell ref="B254:C254"/>
    <mergeCell ref="B256:C256"/>
    <mergeCell ref="B200:C200"/>
    <mergeCell ref="B204:C204"/>
    <mergeCell ref="AC9:AC11"/>
    <mergeCell ref="B273:C273"/>
    <mergeCell ref="B213:C213"/>
    <mergeCell ref="AC270:AC271"/>
    <mergeCell ref="Q270:AB270"/>
    <mergeCell ref="D270:O270"/>
    <mergeCell ref="P270:P271"/>
    <mergeCell ref="B206:C206"/>
    <mergeCell ref="B228:C228"/>
    <mergeCell ref="B234:C234"/>
    <mergeCell ref="B224:C224"/>
    <mergeCell ref="B99:C99"/>
    <mergeCell ref="B186:C186"/>
    <mergeCell ref="B261:C261"/>
    <mergeCell ref="B265:C265"/>
    <mergeCell ref="B263:C263"/>
    <mergeCell ref="DH10:DH11"/>
    <mergeCell ref="B202:C202"/>
    <mergeCell ref="B60:C60"/>
    <mergeCell ref="AC186:AC188"/>
    <mergeCell ref="P186:P188"/>
    <mergeCell ref="B190:C190"/>
    <mergeCell ref="B9:C11"/>
    <mergeCell ref="B15:C15"/>
    <mergeCell ref="B198:C198"/>
    <mergeCell ref="B192:C192"/>
    <mergeCell ref="Q9:AB10"/>
    <mergeCell ref="P9:P11"/>
    <mergeCell ref="D186:O186"/>
    <mergeCell ref="D9:O10"/>
    <mergeCell ref="B96:C96"/>
    <mergeCell ref="Q186:AB186"/>
    <mergeCell ref="DE9:DG9"/>
    <mergeCell ref="AD9:AO10"/>
    <mergeCell ref="DE10:DG10"/>
    <mergeCell ref="AP9:BA10"/>
    <mergeCell ref="BB9:BM10"/>
    <mergeCell ref="BO9:BZ10"/>
    <mergeCell ref="BN9:BN11"/>
    <mergeCell ref="CB9:CM10"/>
    <mergeCell ref="CO9:CZ10"/>
    <mergeCell ref="CN9:CN10"/>
    <mergeCell ref="DB9:DD10"/>
  </mergeCells>
  <phoneticPr fontId="6" type="noConversion"/>
  <printOptions horizontalCentered="1"/>
  <pageMargins left="0.15748031496062992" right="0.15748031496062992" top="0.19685039370078741" bottom="0.19685039370078741" header="0.19685039370078741" footer="0.19685039370078741"/>
  <pageSetup scale="29" fitToHeight="0" orientation="landscape" r:id="rId1"/>
  <headerFooter>
    <oddFooter>&amp;L/MLC&amp;C&amp;"Arial,Negrita"&amp;12&amp;P</oddFooter>
  </headerFooter>
  <rowBreaks count="3" manualBreakCount="3">
    <brk id="100" min="1" max="89" man="1"/>
    <brk id="193" min="1" max="87" man="1"/>
    <brk id="275" max="16383" man="1"/>
  </rowBreaks>
  <colBreaks count="1" manualBreakCount="1">
    <brk id="112" max="1048575" man="1"/>
  </colBreaks>
  <ignoredErrors>
    <ignoredError sqref="BN13:BN15" formula="1"/>
    <ignoredError sqref="BN180:BN226 BN92 BN138:BN142 BN178 BN51:BN55 BN38:BN44 BN125:BN131 BN36 BN123 BN57:BN86 BN144:BN172 BN24:BN28 BN111:BN115 BN30:BN31 BN117:BN118 BN16:BN22 BN94:BN109 BN33:BN34 BN120:BN121" formula="1" formulaRange="1"/>
    <ignoredError sqref="BN269:BN272 CB146:CG146 CI146 DH146 BN251:BN256 BN274 BN227:BN248 BN276:BN311 BO146:BZ146" formulaRange="1"/>
  </ignoredErrors>
  <drawing r:id="rId2"/>
  <legacyDrawing r:id="rId3"/>
  <oleObjects>
    <mc:AlternateContent xmlns:mc="http://schemas.openxmlformats.org/markup-compatibility/2006">
      <mc:Choice Requires="x14">
        <oleObject shapeId="2049" r:id="rId4">
          <objectPr defaultSize="0" autoPict="0" r:id="rId5">
            <anchor moveWithCells="1" sizeWithCells="1">
              <from>
                <xdr:col>1</xdr:col>
                <xdr:colOff>57150</xdr:colOff>
                <xdr:row>2</xdr:row>
                <xdr:rowOff>190500</xdr:rowOff>
              </from>
              <to>
                <xdr:col>2</xdr:col>
                <xdr:colOff>571500</xdr:colOff>
                <xdr:row>6</xdr:row>
                <xdr:rowOff>171450</xdr:rowOff>
              </to>
            </anchor>
          </objectPr>
        </oleObject>
      </mc:Choice>
      <mc:Fallback>
        <oleObject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EST-OCT</vt:lpstr>
      <vt:lpstr>'EST-OCT'!Área_de_impresión</vt:lpstr>
      <vt:lpstr>'EST-OCT'!Títulos_a_imprimir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PCamacho</dc:creator>
  <cp:lastModifiedBy>Llanos Marcos</cp:lastModifiedBy>
  <cp:lastPrinted>2017-05-02T14:02:50Z</cp:lastPrinted>
  <dcterms:created xsi:type="dcterms:W3CDTF">2010-02-24T14:16:20Z</dcterms:created>
  <dcterms:modified xsi:type="dcterms:W3CDTF">2017-05-02T14:13:51Z</dcterms:modified>
</cp:coreProperties>
</file>