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EXTERNO_BALANZA_DE_PAGOS\VARIABLES DEL SECTOR EXTERNO PAG WEB\COMERCIO INTERNACIONAL DE BIENES\Cuadros\"/>
    </mc:Choice>
  </mc:AlternateContent>
  <bookViews>
    <workbookView xWindow="0" yWindow="0" windowWidth="24000" windowHeight="8880"/>
  </bookViews>
  <sheets>
    <sheet name="2" sheetId="1" r:id="rId1"/>
  </sheets>
  <definedNames>
    <definedName name="_xlnm.Print_Area" localSheetId="0">'2'!$A$1:$K$289</definedName>
  </definedNames>
  <calcPr calcId="162913" iterateDelta="1E-4"/>
</workbook>
</file>

<file path=xl/calcChain.xml><?xml version="1.0" encoding="utf-8"?>
<calcChain xmlns="http://schemas.openxmlformats.org/spreadsheetml/2006/main">
  <c r="H213" i="1" l="1"/>
  <c r="H212" i="1"/>
  <c r="H211" i="1"/>
  <c r="H210" i="1"/>
  <c r="G213" i="1"/>
  <c r="G212" i="1"/>
  <c r="G211" i="1"/>
  <c r="G210" i="1"/>
  <c r="F210" i="1"/>
  <c r="H208" i="1" l="1"/>
  <c r="F203" i="1" l="1"/>
  <c r="G203" i="1"/>
  <c r="H203" i="1"/>
  <c r="D208" i="1" l="1"/>
  <c r="F213" i="1" l="1"/>
  <c r="F212" i="1"/>
  <c r="F211" i="1"/>
  <c r="F208" i="1" l="1"/>
  <c r="G184" i="1" l="1"/>
  <c r="G183" i="1"/>
  <c r="G182" i="1"/>
  <c r="D173" i="1"/>
  <c r="D33" i="1" s="1"/>
  <c r="H206" i="1" l="1"/>
  <c r="H205" i="1"/>
  <c r="H204" i="1"/>
  <c r="G206" i="1"/>
  <c r="G205" i="1"/>
  <c r="G204" i="1"/>
  <c r="G208" i="1" l="1"/>
  <c r="G201" i="1"/>
  <c r="E208" i="1" l="1"/>
  <c r="F196" i="1" l="1"/>
  <c r="H198" i="1"/>
  <c r="H197" i="1"/>
  <c r="H196" i="1"/>
  <c r="G199" i="1"/>
  <c r="G198" i="1"/>
  <c r="G197" i="1"/>
  <c r="G196" i="1"/>
  <c r="E201" i="1" l="1"/>
  <c r="E37" i="1" s="1"/>
  <c r="F206" i="1"/>
  <c r="F205" i="1"/>
  <c r="F204" i="1"/>
  <c r="F201" i="1" l="1"/>
  <c r="I208" i="1" s="1"/>
  <c r="G37" i="1"/>
  <c r="D201" i="1"/>
  <c r="D37" i="1" s="1"/>
  <c r="F37" i="1" l="1"/>
  <c r="H199" i="1"/>
  <c r="H194" i="1" s="1"/>
  <c r="H36" i="1" s="1"/>
  <c r="F199" i="1"/>
  <c r="F198" i="1"/>
  <c r="F197" i="1"/>
  <c r="G194" i="1"/>
  <c r="G36" i="1" s="1"/>
  <c r="E194" i="1"/>
  <c r="E36" i="1" s="1"/>
  <c r="D194" i="1"/>
  <c r="D36" i="1" s="1"/>
  <c r="H192" i="1"/>
  <c r="G192" i="1"/>
  <c r="F192" i="1"/>
  <c r="H191" i="1"/>
  <c r="G191" i="1"/>
  <c r="F191" i="1"/>
  <c r="H190" i="1"/>
  <c r="G190" i="1"/>
  <c r="F190" i="1"/>
  <c r="H189" i="1"/>
  <c r="G189" i="1"/>
  <c r="F189" i="1"/>
  <c r="E187" i="1"/>
  <c r="E35" i="1" s="1"/>
  <c r="D187" i="1"/>
  <c r="D35" i="1" s="1"/>
  <c r="H185" i="1"/>
  <c r="G185" i="1"/>
  <c r="F185" i="1"/>
  <c r="H184" i="1"/>
  <c r="F184" i="1"/>
  <c r="H183" i="1"/>
  <c r="F183" i="1"/>
  <c r="H182" i="1"/>
  <c r="F182" i="1"/>
  <c r="E180" i="1"/>
  <c r="E34" i="1" s="1"/>
  <c r="D180" i="1"/>
  <c r="D34" i="1" s="1"/>
  <c r="H178" i="1"/>
  <c r="G178" i="1"/>
  <c r="F178" i="1"/>
  <c r="H177" i="1"/>
  <c r="G177" i="1"/>
  <c r="F177" i="1"/>
  <c r="H176" i="1"/>
  <c r="G176" i="1"/>
  <c r="F176" i="1"/>
  <c r="H175" i="1"/>
  <c r="G175" i="1"/>
  <c r="F175" i="1"/>
  <c r="E173" i="1"/>
  <c r="E33" i="1" s="1"/>
  <c r="H171" i="1"/>
  <c r="G171" i="1"/>
  <c r="F171" i="1"/>
  <c r="H170" i="1"/>
  <c r="G170" i="1"/>
  <c r="F170" i="1"/>
  <c r="H169" i="1"/>
  <c r="G169" i="1"/>
  <c r="F169" i="1"/>
  <c r="H168" i="1"/>
  <c r="G168" i="1"/>
  <c r="F168" i="1"/>
  <c r="E166" i="1"/>
  <c r="E32" i="1" s="1"/>
  <c r="D166" i="1"/>
  <c r="D32" i="1" s="1"/>
  <c r="H164" i="1"/>
  <c r="G164" i="1"/>
  <c r="F164" i="1"/>
  <c r="H163" i="1"/>
  <c r="G163" i="1"/>
  <c r="F163" i="1"/>
  <c r="H162" i="1"/>
  <c r="G162" i="1"/>
  <c r="F162" i="1"/>
  <c r="H161" i="1"/>
  <c r="G161" i="1"/>
  <c r="F161" i="1"/>
  <c r="E159" i="1"/>
  <c r="E31" i="1" s="1"/>
  <c r="D159" i="1"/>
  <c r="D31" i="1" s="1"/>
  <c r="H157" i="1"/>
  <c r="G157" i="1"/>
  <c r="F157" i="1"/>
  <c r="H156" i="1"/>
  <c r="G156" i="1"/>
  <c r="F156" i="1"/>
  <c r="H155" i="1"/>
  <c r="G155" i="1"/>
  <c r="F155" i="1"/>
  <c r="H154" i="1"/>
  <c r="G154" i="1"/>
  <c r="F154" i="1"/>
  <c r="E152" i="1"/>
  <c r="E30" i="1" s="1"/>
  <c r="D152" i="1"/>
  <c r="D30" i="1" s="1"/>
  <c r="H150" i="1"/>
  <c r="G150" i="1"/>
  <c r="F150" i="1"/>
  <c r="H149" i="1"/>
  <c r="G149" i="1"/>
  <c r="F149" i="1"/>
  <c r="H148" i="1"/>
  <c r="G148" i="1"/>
  <c r="F148" i="1"/>
  <c r="H147" i="1"/>
  <c r="G147" i="1"/>
  <c r="F147" i="1"/>
  <c r="E145" i="1"/>
  <c r="E29" i="1" s="1"/>
  <c r="D145" i="1"/>
  <c r="H143" i="1"/>
  <c r="G143" i="1"/>
  <c r="F143" i="1"/>
  <c r="H142" i="1"/>
  <c r="G142" i="1"/>
  <c r="F142" i="1"/>
  <c r="H141" i="1"/>
  <c r="G141" i="1"/>
  <c r="F141" i="1"/>
  <c r="H140" i="1"/>
  <c r="G140" i="1"/>
  <c r="F140" i="1"/>
  <c r="E138" i="1"/>
  <c r="E28" i="1" s="1"/>
  <c r="D138" i="1"/>
  <c r="D28" i="1" s="1"/>
  <c r="H136" i="1"/>
  <c r="G136" i="1"/>
  <c r="F136" i="1"/>
  <c r="H135" i="1"/>
  <c r="G135" i="1"/>
  <c r="F135" i="1"/>
  <c r="H134" i="1"/>
  <c r="G134" i="1"/>
  <c r="F134" i="1"/>
  <c r="H133" i="1"/>
  <c r="G133" i="1"/>
  <c r="F133" i="1"/>
  <c r="E131" i="1"/>
  <c r="D131" i="1"/>
  <c r="H129" i="1"/>
  <c r="G129" i="1"/>
  <c r="F129" i="1"/>
  <c r="H128" i="1"/>
  <c r="G128" i="1"/>
  <c r="F128" i="1"/>
  <c r="H127" i="1"/>
  <c r="G127" i="1"/>
  <c r="F127" i="1"/>
  <c r="H126" i="1"/>
  <c r="G126" i="1"/>
  <c r="F126" i="1"/>
  <c r="E124" i="1"/>
  <c r="D124" i="1"/>
  <c r="H122" i="1"/>
  <c r="G122" i="1"/>
  <c r="F122" i="1"/>
  <c r="H121" i="1"/>
  <c r="G121" i="1"/>
  <c r="F121" i="1"/>
  <c r="H120" i="1"/>
  <c r="G120" i="1"/>
  <c r="F120" i="1"/>
  <c r="H119" i="1"/>
  <c r="G119" i="1"/>
  <c r="F119" i="1"/>
  <c r="E117" i="1"/>
  <c r="D117" i="1"/>
  <c r="H115" i="1"/>
  <c r="G115" i="1"/>
  <c r="F115" i="1"/>
  <c r="H114" i="1"/>
  <c r="G114" i="1"/>
  <c r="F114" i="1"/>
  <c r="H113" i="1"/>
  <c r="G113" i="1"/>
  <c r="F113" i="1"/>
  <c r="H112" i="1"/>
  <c r="G112" i="1"/>
  <c r="F112" i="1"/>
  <c r="E110" i="1"/>
  <c r="D110" i="1"/>
  <c r="H108" i="1"/>
  <c r="F108" i="1"/>
  <c r="H107" i="1"/>
  <c r="F107" i="1"/>
  <c r="H106" i="1"/>
  <c r="F106" i="1"/>
  <c r="H105" i="1"/>
  <c r="F105" i="1"/>
  <c r="E103" i="1"/>
  <c r="D103" i="1"/>
  <c r="D101" i="1"/>
  <c r="G108" i="1" s="1"/>
  <c r="D100" i="1"/>
  <c r="G107" i="1" s="1"/>
  <c r="D99" i="1"/>
  <c r="G106" i="1" s="1"/>
  <c r="D98" i="1"/>
  <c r="G105" i="1" s="1"/>
  <c r="E96" i="1"/>
  <c r="G94" i="1"/>
  <c r="E94" i="1"/>
  <c r="H101" i="1" s="1"/>
  <c r="G93" i="1"/>
  <c r="E93" i="1"/>
  <c r="H100" i="1" s="1"/>
  <c r="G92" i="1"/>
  <c r="E92" i="1"/>
  <c r="H99" i="1" s="1"/>
  <c r="G91" i="1"/>
  <c r="E91" i="1"/>
  <c r="H98" i="1" s="1"/>
  <c r="D89" i="1"/>
  <c r="G89" i="1" s="1"/>
  <c r="H87" i="1"/>
  <c r="G87" i="1"/>
  <c r="F87" i="1"/>
  <c r="H86" i="1"/>
  <c r="G86" i="1"/>
  <c r="F86" i="1"/>
  <c r="H85" i="1"/>
  <c r="G85" i="1"/>
  <c r="F85" i="1"/>
  <c r="H84" i="1"/>
  <c r="G84" i="1"/>
  <c r="F84" i="1"/>
  <c r="H82" i="1"/>
  <c r="G82" i="1"/>
  <c r="F82" i="1"/>
  <c r="H80" i="1"/>
  <c r="G80" i="1"/>
  <c r="F80" i="1"/>
  <c r="H79" i="1"/>
  <c r="G79" i="1"/>
  <c r="F79" i="1"/>
  <c r="H78" i="1"/>
  <c r="G78" i="1"/>
  <c r="F78" i="1"/>
  <c r="H77" i="1"/>
  <c r="G77" i="1"/>
  <c r="F77" i="1"/>
  <c r="F75" i="1"/>
  <c r="G73" i="1"/>
  <c r="F73" i="1"/>
  <c r="H72" i="1"/>
  <c r="G72" i="1"/>
  <c r="F72" i="1"/>
  <c r="G71" i="1"/>
  <c r="F71" i="1"/>
  <c r="H70" i="1"/>
  <c r="G70" i="1"/>
  <c r="F70" i="1"/>
  <c r="E68" i="1"/>
  <c r="H75" i="1" s="1"/>
  <c r="D68" i="1"/>
  <c r="G75" i="1" s="1"/>
  <c r="G66" i="1"/>
  <c r="E66" i="1"/>
  <c r="H73" i="1" s="1"/>
  <c r="H65" i="1"/>
  <c r="G65" i="1"/>
  <c r="F65" i="1"/>
  <c r="G64" i="1"/>
  <c r="E64" i="1"/>
  <c r="H71" i="1" s="1"/>
  <c r="H63" i="1"/>
  <c r="G63" i="1"/>
  <c r="F63" i="1"/>
  <c r="D61" i="1"/>
  <c r="H59" i="1"/>
  <c r="G59" i="1"/>
  <c r="F59" i="1"/>
  <c r="H58" i="1"/>
  <c r="G58" i="1"/>
  <c r="F58" i="1"/>
  <c r="G57" i="1"/>
  <c r="F57" i="1"/>
  <c r="G56" i="1"/>
  <c r="F56" i="1"/>
  <c r="E54" i="1"/>
  <c r="D54" i="1"/>
  <c r="H52" i="1"/>
  <c r="G52" i="1"/>
  <c r="F52" i="1"/>
  <c r="H51" i="1"/>
  <c r="G51" i="1"/>
  <c r="F51" i="1"/>
  <c r="G50" i="1"/>
  <c r="E50" i="1"/>
  <c r="H57" i="1" s="1"/>
  <c r="G49" i="1"/>
  <c r="E49" i="1"/>
  <c r="F49" i="1" s="1"/>
  <c r="D47" i="1"/>
  <c r="F45" i="1"/>
  <c r="F44" i="1"/>
  <c r="F43" i="1"/>
  <c r="F42" i="1"/>
  <c r="E40" i="1"/>
  <c r="H40" i="1" s="1"/>
  <c r="D40" i="1"/>
  <c r="G40" i="1" s="1"/>
  <c r="F39" i="1"/>
  <c r="D29" i="1"/>
  <c r="F13" i="1"/>
  <c r="G180" i="1" l="1"/>
  <c r="G34" i="1" s="1"/>
  <c r="H180" i="1"/>
  <c r="H34" i="1" s="1"/>
  <c r="H166" i="1"/>
  <c r="H32" i="1" s="1"/>
  <c r="H201" i="1"/>
  <c r="H37" i="1" s="1"/>
  <c r="F187" i="1"/>
  <c r="F35" i="1" s="1"/>
  <c r="G47" i="1"/>
  <c r="G99" i="1"/>
  <c r="F173" i="1"/>
  <c r="F33" i="1" s="1"/>
  <c r="E47" i="1"/>
  <c r="H54" i="1" s="1"/>
  <c r="F64" i="1"/>
  <c r="F98" i="1"/>
  <c r="F99" i="1"/>
  <c r="G173" i="1"/>
  <c r="G33" i="1" s="1"/>
  <c r="G187" i="1"/>
  <c r="G35" i="1" s="1"/>
  <c r="H110" i="1"/>
  <c r="H124" i="1"/>
  <c r="H26" i="1" s="1"/>
  <c r="H138" i="1"/>
  <c r="H28" i="1" s="1"/>
  <c r="H152" i="1"/>
  <c r="H30" i="1" s="1"/>
  <c r="H64" i="1"/>
  <c r="F100" i="1"/>
  <c r="G101" i="1"/>
  <c r="F194" i="1"/>
  <c r="I201" i="1" s="1"/>
  <c r="G100" i="1"/>
  <c r="G159" i="1"/>
  <c r="G31" i="1" s="1"/>
  <c r="F180" i="1"/>
  <c r="H187" i="1"/>
  <c r="H35" i="1" s="1"/>
  <c r="D96" i="1"/>
  <c r="F96" i="1" s="1"/>
  <c r="G98" i="1"/>
  <c r="F101" i="1"/>
  <c r="G166" i="1"/>
  <c r="G32" i="1" s="1"/>
  <c r="G54" i="1"/>
  <c r="G61" i="1"/>
  <c r="F54" i="1"/>
  <c r="G117" i="1"/>
  <c r="G131" i="1"/>
  <c r="G145" i="1"/>
  <c r="G29" i="1" s="1"/>
  <c r="I82" i="1"/>
  <c r="G110" i="1"/>
  <c r="G124" i="1"/>
  <c r="G26" i="1" s="1"/>
  <c r="G138" i="1"/>
  <c r="G28" i="1" s="1"/>
  <c r="G152" i="1"/>
  <c r="G30" i="1" s="1"/>
  <c r="F40" i="1"/>
  <c r="I40" i="1" s="1"/>
  <c r="H56" i="1"/>
  <c r="F68" i="1"/>
  <c r="H103" i="1"/>
  <c r="F110" i="1"/>
  <c r="H117" i="1"/>
  <c r="F124" i="1"/>
  <c r="H131" i="1"/>
  <c r="F138" i="1"/>
  <c r="H145" i="1"/>
  <c r="H29" i="1" s="1"/>
  <c r="F152" i="1"/>
  <c r="H159" i="1"/>
  <c r="H31" i="1" s="1"/>
  <c r="F166" i="1"/>
  <c r="H173" i="1"/>
  <c r="H33" i="1" s="1"/>
  <c r="H49" i="1"/>
  <c r="H50" i="1"/>
  <c r="H66" i="1"/>
  <c r="G68" i="1"/>
  <c r="E89" i="1"/>
  <c r="H91" i="1"/>
  <c r="H92" i="1"/>
  <c r="H93" i="1"/>
  <c r="H94" i="1"/>
  <c r="F103" i="1"/>
  <c r="F117" i="1"/>
  <c r="F131" i="1"/>
  <c r="F145" i="1"/>
  <c r="F159" i="1"/>
  <c r="F50" i="1"/>
  <c r="E61" i="1"/>
  <c r="F61" i="1" s="1"/>
  <c r="F66" i="1"/>
  <c r="F91" i="1"/>
  <c r="F92" i="1"/>
  <c r="F93" i="1"/>
  <c r="F94" i="1"/>
  <c r="H47" i="1" l="1"/>
  <c r="F47" i="1"/>
  <c r="I54" i="1" s="1"/>
  <c r="I180" i="1"/>
  <c r="I34" i="1" s="1"/>
  <c r="I187" i="1"/>
  <c r="I35" i="1" s="1"/>
  <c r="F34" i="1"/>
  <c r="G96" i="1"/>
  <c r="G103" i="1"/>
  <c r="I194" i="1"/>
  <c r="I36" i="1" s="1"/>
  <c r="I37" i="1"/>
  <c r="I131" i="1"/>
  <c r="F36" i="1"/>
  <c r="I61" i="1"/>
  <c r="I103" i="1"/>
  <c r="I117" i="1"/>
  <c r="I68" i="1"/>
  <c r="H68" i="1"/>
  <c r="H61" i="1"/>
  <c r="H96" i="1"/>
  <c r="F89" i="1"/>
  <c r="I89" i="1" s="1"/>
  <c r="H89" i="1"/>
  <c r="I152" i="1"/>
  <c r="I30" i="1" s="1"/>
  <c r="F30" i="1"/>
  <c r="I124" i="1"/>
  <c r="I26" i="1" s="1"/>
  <c r="F26" i="1"/>
  <c r="I75" i="1"/>
  <c r="I138" i="1"/>
  <c r="I28" i="1" s="1"/>
  <c r="F28" i="1"/>
  <c r="F31" i="1"/>
  <c r="I159" i="1"/>
  <c r="I31" i="1" s="1"/>
  <c r="I166" i="1"/>
  <c r="I32" i="1" s="1"/>
  <c r="F32" i="1"/>
  <c r="I110" i="1"/>
  <c r="F29" i="1"/>
  <c r="I145" i="1"/>
  <c r="I29" i="1" s="1"/>
  <c r="I173" i="1"/>
  <c r="I33" i="1" s="1"/>
  <c r="I47" i="1" l="1"/>
  <c r="I96" i="1"/>
</calcChain>
</file>

<file path=xl/sharedStrings.xml><?xml version="1.0" encoding="utf-8"?>
<sst xmlns="http://schemas.openxmlformats.org/spreadsheetml/2006/main" count="180" uniqueCount="49">
  <si>
    <t>BALANZA COMERCIAL</t>
  </si>
  <si>
    <t xml:space="preserve">                                   (En millones de $us)</t>
  </si>
  <si>
    <t>VAR. ABSOLUTA</t>
  </si>
  <si>
    <t>EXPORTACIÓN</t>
  </si>
  <si>
    <t>IMPORTACIÓN</t>
  </si>
  <si>
    <t>BALANZA</t>
  </si>
  <si>
    <t>RESPECTO</t>
  </si>
  <si>
    <t>GESTIÓN</t>
  </si>
  <si>
    <t>VALOR FOB</t>
  </si>
  <si>
    <t>COMERCIAL</t>
  </si>
  <si>
    <t>AÑO ANTERIOR</t>
  </si>
  <si>
    <r>
      <t>X</t>
    </r>
    <r>
      <rPr>
        <b/>
        <vertAlign val="superscript"/>
        <sz val="11"/>
        <color indexed="8"/>
        <rFont val="Arial"/>
        <family val="2"/>
      </rPr>
      <t>1</t>
    </r>
  </si>
  <si>
    <r>
      <t>M</t>
    </r>
    <r>
      <rPr>
        <b/>
        <vertAlign val="superscript"/>
        <sz val="11"/>
        <color indexed="8"/>
        <rFont val="Arial"/>
        <family val="2"/>
      </rPr>
      <t>2</t>
    </r>
  </si>
  <si>
    <t>X-M</t>
  </si>
  <si>
    <t xml:space="preserve">  I TRIM.</t>
  </si>
  <si>
    <t xml:space="preserve"> II TRIM.</t>
  </si>
  <si>
    <t>III TRIM.</t>
  </si>
  <si>
    <t xml:space="preserve"> IV TRIM.</t>
  </si>
  <si>
    <t xml:space="preserve"> III TRIM.</t>
  </si>
  <si>
    <t xml:space="preserve">  I    TRIM.</t>
  </si>
  <si>
    <t xml:space="preserve"> II    TRIM.</t>
  </si>
  <si>
    <t xml:space="preserve"> III   TRIM.</t>
  </si>
  <si>
    <t xml:space="preserve"> IV  TRIM.</t>
  </si>
  <si>
    <r>
      <t xml:space="preserve">1996   </t>
    </r>
    <r>
      <rPr>
        <sz val="10"/>
        <color indexed="8"/>
        <rFont val="Arial"/>
        <family val="2"/>
      </rPr>
      <t xml:space="preserve"> (3)</t>
    </r>
  </si>
  <si>
    <t>III    TRIM.</t>
  </si>
  <si>
    <t>Ene - Mar</t>
  </si>
  <si>
    <t>Abr - Jun</t>
  </si>
  <si>
    <t>Jul - Sep</t>
  </si>
  <si>
    <t>Oct - Dic</t>
  </si>
  <si>
    <t>FUENTE:</t>
  </si>
  <si>
    <t>INSTITUTO NACIONAL DE ESTADÍSTICA.</t>
  </si>
  <si>
    <t>ELABORACIÓN:</t>
  </si>
  <si>
    <t>BCB - ASESORÍA DE POLÍTICA ECONÓMICA - SECTOR EXTERNO</t>
  </si>
  <si>
    <t>NOTAS:</t>
  </si>
  <si>
    <r>
      <t>p</t>
    </r>
    <r>
      <rPr>
        <sz val="10"/>
        <color indexed="8"/>
        <rFont val="Arial"/>
        <family val="2"/>
      </rPr>
      <t xml:space="preserve"> Cifras preliminares. </t>
    </r>
  </si>
  <si>
    <t>2016</t>
  </si>
  <si>
    <t>2017</t>
  </si>
  <si>
    <t>2018</t>
  </si>
  <si>
    <t>2019</t>
  </si>
  <si>
    <t>2020</t>
  </si>
  <si>
    <r>
      <t xml:space="preserve">2023 </t>
    </r>
    <r>
      <rPr>
        <vertAlign val="superscript"/>
        <sz val="12"/>
        <color indexed="8"/>
        <rFont val="Arial"/>
        <family val="2"/>
      </rPr>
      <t>p</t>
    </r>
  </si>
  <si>
    <r>
      <t xml:space="preserve">2024 </t>
    </r>
    <r>
      <rPr>
        <vertAlign val="superscript"/>
        <sz val="12"/>
        <color indexed="8"/>
        <rFont val="Arial"/>
        <family val="2"/>
      </rPr>
      <t>p</t>
    </r>
  </si>
  <si>
    <r>
      <t xml:space="preserve">2025 </t>
    </r>
    <r>
      <rPr>
        <vertAlign val="superscript"/>
        <sz val="12"/>
        <color indexed="8"/>
        <rFont val="Arial"/>
        <family val="2"/>
      </rPr>
      <t>p</t>
    </r>
  </si>
  <si>
    <r>
      <t>X</t>
    </r>
    <r>
      <rPr>
        <b/>
        <vertAlign val="superscript"/>
        <sz val="10"/>
        <color indexed="8"/>
        <rFont val="Arial"/>
        <family val="2"/>
      </rPr>
      <t>3</t>
    </r>
  </si>
  <si>
    <r>
      <t>M</t>
    </r>
    <r>
      <rPr>
        <b/>
        <vertAlign val="superscript"/>
        <sz val="10"/>
        <color indexed="8"/>
        <rFont val="Arial"/>
        <family val="2"/>
      </rPr>
      <t>3</t>
    </r>
  </si>
  <si>
    <r>
      <t>X-M</t>
    </r>
    <r>
      <rPr>
        <b/>
        <vertAlign val="superscript"/>
        <sz val="10"/>
        <color indexed="8"/>
        <rFont val="Arial"/>
        <family val="2"/>
      </rPr>
      <t>3</t>
    </r>
  </si>
  <si>
    <r>
      <rPr>
        <vertAlign val="superscript"/>
        <sz val="10"/>
        <color indexed="8"/>
        <rFont val="Arial"/>
        <family val="2"/>
      </rPr>
      <t xml:space="preserve">3 </t>
    </r>
    <r>
      <rPr>
        <sz val="10"/>
        <color indexed="8"/>
        <rFont val="Arial"/>
        <family val="2"/>
      </rPr>
      <t>Para la gestión 2025 se cálculo la variación acumulada semestral respecto a similar periodo.</t>
    </r>
  </si>
  <si>
    <r>
      <t>1</t>
    </r>
    <r>
      <rPr>
        <sz val="10"/>
        <color indexed="8"/>
        <rFont val="Arial"/>
        <family val="2"/>
      </rPr>
      <t xml:space="preserve"> Exportaciones ajustadas por gastos de realización, bienes para transformación y bienes en compraventa para el cálculo de valores FOB.</t>
    </r>
  </si>
  <si>
    <r>
      <t>2</t>
    </r>
    <r>
      <rPr>
        <sz val="10"/>
        <color indexed="8"/>
        <rFont val="Arial"/>
        <family val="2"/>
      </rPr>
      <t xml:space="preserve"> Importaciones ajustadas por alquiler de aeronaves y nacionalización de vehículos, importación de bienes para transformación, fletes y seguros, para el cálculo de valores FOB.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</si>
</sst>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_ ;\-#,##0.0\ "/>
    <numFmt numFmtId="166" formatCode="#,##0.0_);\(#,##0.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12"/>
      <color indexed="8"/>
      <name val="Arial"/>
      <family val="2"/>
    </font>
    <font>
      <sz val="10"/>
      <name val="Arial"/>
      <family val="2"/>
    </font>
    <font>
      <vertAlign val="superscript"/>
      <sz val="10"/>
      <color indexed="8"/>
      <name val="Arial"/>
      <family val="2"/>
    </font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20"/>
      <color indexed="8"/>
      <name val="Arial"/>
      <family val="2"/>
    </font>
    <font>
      <sz val="13"/>
      <color indexed="8"/>
      <name val="Arial"/>
      <family val="2"/>
    </font>
    <font>
      <sz val="11"/>
      <color rgb="FFFF0000"/>
      <name val="Arial"/>
      <family val="2"/>
    </font>
    <font>
      <b/>
      <vertAlign val="superscript"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Fill="1"/>
    <xf numFmtId="0" fontId="3" fillId="0" borderId="0" xfId="0" applyFont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0" xfId="0" applyFont="1" applyFill="1" applyBorder="1"/>
    <xf numFmtId="0" fontId="6" fillId="0" borderId="4" xfId="0" applyFont="1" applyFill="1" applyBorder="1"/>
    <xf numFmtId="0" fontId="6" fillId="0" borderId="0" xfId="0" applyFont="1" applyFill="1" applyBorder="1"/>
    <xf numFmtId="49" fontId="7" fillId="0" borderId="4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3" xfId="0" applyFont="1" applyFill="1" applyBorder="1"/>
    <xf numFmtId="0" fontId="2" fillId="2" borderId="4" xfId="0" applyFont="1" applyFill="1" applyBorder="1" applyAlignment="1" applyProtection="1">
      <alignment horizontal="left"/>
    </xf>
    <xf numFmtId="0" fontId="2" fillId="2" borderId="0" xfId="0" applyFont="1" applyFill="1" applyBorder="1"/>
    <xf numFmtId="165" fontId="2" fillId="0" borderId="4" xfId="0" applyNumberFormat="1" applyFont="1" applyFill="1" applyBorder="1" applyProtection="1"/>
    <xf numFmtId="165" fontId="2" fillId="2" borderId="4" xfId="0" applyNumberFormat="1" applyFont="1" applyFill="1" applyBorder="1" applyProtection="1"/>
    <xf numFmtId="165" fontId="2" fillId="0" borderId="4" xfId="0" applyNumberFormat="1" applyFont="1" applyFill="1" applyBorder="1"/>
    <xf numFmtId="0" fontId="2" fillId="0" borderId="0" xfId="0" applyFont="1" applyFill="1" applyBorder="1"/>
    <xf numFmtId="165" fontId="2" fillId="0" borderId="4" xfId="1" applyNumberFormat="1" applyFont="1" applyFill="1" applyBorder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 applyProtection="1">
      <alignment horizontal="left"/>
    </xf>
    <xf numFmtId="165" fontId="2" fillId="0" borderId="0" xfId="0" applyNumberFormat="1" applyFont="1" applyFill="1" applyBorder="1" applyProtection="1"/>
    <xf numFmtId="165" fontId="2" fillId="0" borderId="7" xfId="0" applyNumberFormat="1" applyFont="1" applyFill="1" applyBorder="1" applyProtection="1"/>
    <xf numFmtId="165" fontId="2" fillId="0" borderId="5" xfId="0" applyNumberFormat="1" applyFont="1" applyFill="1" applyBorder="1" applyProtection="1"/>
    <xf numFmtId="0" fontId="2" fillId="0" borderId="4" xfId="0" applyFont="1" applyFill="1" applyBorder="1" applyAlignment="1" applyProtection="1"/>
    <xf numFmtId="0" fontId="2" fillId="0" borderId="4" xfId="0" applyFont="1" applyFill="1" applyBorder="1"/>
    <xf numFmtId="0" fontId="2" fillId="0" borderId="6" xfId="0" applyFont="1" applyFill="1" applyBorder="1" applyAlignment="1" applyProtection="1"/>
    <xf numFmtId="0" fontId="2" fillId="0" borderId="1" xfId="0" applyFont="1" applyFill="1" applyBorder="1"/>
    <xf numFmtId="165" fontId="2" fillId="0" borderId="6" xfId="0" applyNumberFormat="1" applyFont="1" applyFill="1" applyBorder="1" applyProtection="1"/>
    <xf numFmtId="0" fontId="10" fillId="0" borderId="0" xfId="0" applyFont="1"/>
    <xf numFmtId="0" fontId="6" fillId="0" borderId="0" xfId="0" applyFont="1" applyFill="1" applyAlignment="1" applyProtection="1"/>
    <xf numFmtId="0" fontId="10" fillId="0" borderId="0" xfId="0" applyFont="1" applyFill="1"/>
    <xf numFmtId="0" fontId="11" fillId="0" borderId="0" xfId="0" applyFont="1" applyFill="1" applyAlignment="1" applyProtection="1"/>
    <xf numFmtId="0" fontId="6" fillId="0" borderId="0" xfId="0" applyFont="1" applyFill="1" applyBorder="1" applyAlignment="1" applyProtection="1"/>
    <xf numFmtId="166" fontId="2" fillId="0" borderId="0" xfId="0" applyNumberFormat="1" applyFont="1" applyFill="1" applyBorder="1" applyProtection="1"/>
    <xf numFmtId="166" fontId="3" fillId="0" borderId="0" xfId="0" applyNumberFormat="1" applyFont="1" applyBorder="1" applyProtection="1"/>
    <xf numFmtId="166" fontId="6" fillId="0" borderId="0" xfId="0" applyNumberFormat="1" applyFont="1" applyFill="1" applyBorder="1" applyProtection="1"/>
    <xf numFmtId="0" fontId="2" fillId="0" borderId="0" xfId="0" applyFont="1" applyFill="1" applyBorder="1" applyAlignment="1" applyProtection="1"/>
    <xf numFmtId="16" fontId="2" fillId="0" borderId="4" xfId="0" applyNumberFormat="1" applyFont="1" applyFill="1" applyBorder="1" applyAlignment="1" applyProtection="1"/>
    <xf numFmtId="0" fontId="2" fillId="0" borderId="8" xfId="0" applyFont="1" applyFill="1" applyBorder="1"/>
    <xf numFmtId="0" fontId="2" fillId="0" borderId="5" xfId="0" applyFont="1" applyFill="1" applyBorder="1"/>
    <xf numFmtId="165" fontId="3" fillId="0" borderId="5" xfId="0" applyNumberFormat="1" applyFont="1" applyBorder="1" applyProtection="1"/>
    <xf numFmtId="165" fontId="3" fillId="0" borderId="5" xfId="0" applyNumberFormat="1" applyFont="1" applyBorder="1" applyAlignment="1" applyProtection="1"/>
    <xf numFmtId="165" fontId="3" fillId="0" borderId="9" xfId="0" applyNumberFormat="1" applyFont="1" applyBorder="1" applyProtection="1"/>
    <xf numFmtId="16" fontId="2" fillId="0" borderId="4" xfId="0" quotePrefix="1" applyNumberFormat="1" applyFont="1" applyFill="1" applyBorder="1" applyAlignment="1" applyProtection="1"/>
    <xf numFmtId="165" fontId="3" fillId="0" borderId="4" xfId="0" applyNumberFormat="1" applyFont="1" applyFill="1" applyBorder="1" applyProtection="1"/>
    <xf numFmtId="165" fontId="3" fillId="2" borderId="4" xfId="0" applyNumberFormat="1" applyFont="1" applyFill="1" applyBorder="1" applyProtection="1"/>
    <xf numFmtId="165" fontId="2" fillId="0" borderId="10" xfId="0" applyNumberFormat="1" applyFont="1" applyFill="1" applyBorder="1" applyProtection="1"/>
    <xf numFmtId="165" fontId="3" fillId="0" borderId="5" xfId="0" applyNumberFormat="1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165" fontId="3" fillId="0" borderId="0" xfId="0" applyNumberFormat="1" applyFont="1" applyBorder="1" applyProtection="1"/>
    <xf numFmtId="165" fontId="3" fillId="0" borderId="0" xfId="0" applyNumberFormat="1" applyFont="1" applyBorder="1" applyAlignment="1" applyProtection="1"/>
    <xf numFmtId="165" fontId="3" fillId="0" borderId="0" xfId="0" applyNumberFormat="1" applyFont="1" applyFill="1" applyBorder="1" applyProtection="1"/>
    <xf numFmtId="0" fontId="4" fillId="0" borderId="2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left" wrapText="1"/>
    </xf>
    <xf numFmtId="1" fontId="2" fillId="0" borderId="4" xfId="0" applyNumberFormat="1" applyFont="1" applyFill="1" applyBorder="1" applyAlignment="1" applyProtection="1">
      <alignment horizontal="left"/>
    </xf>
    <xf numFmtId="0" fontId="12" fillId="0" borderId="0" xfId="0" applyFont="1"/>
    <xf numFmtId="0" fontId="13" fillId="0" borderId="0" xfId="0" applyFont="1" applyFill="1" applyAlignment="1" applyProtection="1"/>
    <xf numFmtId="0" fontId="14" fillId="0" borderId="0" xfId="0" applyFont="1" applyFill="1"/>
    <xf numFmtId="0" fontId="15" fillId="0" borderId="0" xfId="0" applyFont="1" applyFill="1"/>
    <xf numFmtId="0" fontId="16" fillId="0" borderId="0" xfId="0" applyFont="1"/>
    <xf numFmtId="0" fontId="2" fillId="0" borderId="0" xfId="0" applyFont="1" applyFill="1"/>
    <xf numFmtId="0" fontId="17" fillId="0" borderId="0" xfId="0" applyFont="1" applyFill="1" applyAlignment="1" applyProtection="1">
      <alignment horizontal="center"/>
    </xf>
    <xf numFmtId="0" fontId="18" fillId="0" borderId="0" xfId="0" applyFont="1" applyFill="1" applyAlignment="1">
      <alignment vertical="center"/>
    </xf>
    <xf numFmtId="0" fontId="13" fillId="0" borderId="0" xfId="0" applyFont="1" applyFill="1" applyBorder="1" applyAlignment="1" applyProtection="1">
      <alignment horizontal="right" vertical="center"/>
    </xf>
    <xf numFmtId="0" fontId="12" fillId="0" borderId="0" xfId="0" applyFont="1" applyFill="1"/>
    <xf numFmtId="0" fontId="11" fillId="0" borderId="0" xfId="0" applyFont="1" applyFill="1" applyAlignment="1" applyProtection="1">
      <alignment horizontal="left" wrapText="1"/>
    </xf>
    <xf numFmtId="165" fontId="12" fillId="0" borderId="0" xfId="0" applyNumberFormat="1" applyFont="1"/>
    <xf numFmtId="164" fontId="12" fillId="0" borderId="0" xfId="1" applyFont="1"/>
    <xf numFmtId="165" fontId="19" fillId="3" borderId="0" xfId="0" applyNumberFormat="1" applyFont="1" applyFill="1"/>
    <xf numFmtId="165" fontId="19" fillId="0" borderId="0" xfId="0" applyNumberFormat="1" applyFont="1"/>
    <xf numFmtId="0" fontId="10" fillId="0" borderId="0" xfId="0" applyFont="1" applyAlignment="1">
      <alignment vertical="top"/>
    </xf>
    <xf numFmtId="0" fontId="17" fillId="0" borderId="0" xfId="0" applyFont="1" applyFill="1" applyAlignment="1" applyProtection="1">
      <alignment horizontal="center"/>
    </xf>
    <xf numFmtId="0" fontId="13" fillId="0" borderId="1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left" wrapText="1"/>
    </xf>
    <xf numFmtId="0" fontId="4" fillId="0" borderId="6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90"/>
  <sheetViews>
    <sheetView showGridLines="0" tabSelected="1" view="pageBreakPreview" zoomScale="90" zoomScaleNormal="90" zoomScaleSheetLayoutView="90" workbookViewId="0">
      <pane ySplit="11" topLeftCell="A223" activePane="bottomLeft" state="frozen"/>
      <selection pane="bottomLeft" activeCell="B2" sqref="B2"/>
    </sheetView>
  </sheetViews>
  <sheetFormatPr baseColWidth="10" defaultColWidth="11.5546875" defaultRowHeight="13.8" outlineLevelRow="1" x14ac:dyDescent="0.25"/>
  <cols>
    <col min="1" max="1" width="1" style="59" customWidth="1"/>
    <col min="2" max="2" width="16.33203125" style="59" customWidth="1"/>
    <col min="3" max="3" width="3.44140625" style="59" customWidth="1"/>
    <col min="4" max="9" width="19.6640625" style="59" customWidth="1"/>
    <col min="10" max="10" width="7.6640625" style="59" customWidth="1"/>
    <col min="11" max="11" width="5.109375" style="59" customWidth="1"/>
    <col min="12" max="12" width="17.44140625" style="59" customWidth="1"/>
    <col min="13" max="16384" width="11.5546875" style="59"/>
  </cols>
  <sheetData>
    <row r="1" spans="2:11" ht="15" x14ac:dyDescent="0.25">
      <c r="B1" s="2"/>
      <c r="C1" s="2"/>
      <c r="D1" s="1"/>
      <c r="E1" s="1"/>
      <c r="F1" s="2"/>
      <c r="G1" s="2"/>
      <c r="H1" s="2"/>
      <c r="I1" s="2"/>
      <c r="J1" s="2"/>
      <c r="K1" s="2"/>
    </row>
    <row r="2" spans="2:11" ht="17.399999999999999" x14ac:dyDescent="0.3">
      <c r="B2" s="60"/>
      <c r="C2" s="61"/>
      <c r="D2" s="62"/>
      <c r="E2" s="62"/>
      <c r="F2" s="62"/>
      <c r="G2" s="62"/>
      <c r="H2" s="62"/>
      <c r="I2" s="62"/>
      <c r="J2" s="63"/>
      <c r="K2" s="63"/>
    </row>
    <row r="3" spans="2:11" ht="15" x14ac:dyDescent="0.25">
      <c r="B3" s="64"/>
      <c r="C3" s="64"/>
      <c r="D3" s="64"/>
      <c r="E3" s="1"/>
      <c r="F3" s="64"/>
      <c r="G3" s="2"/>
      <c r="H3" s="64"/>
      <c r="I3" s="64"/>
      <c r="J3" s="2"/>
      <c r="K3" s="2"/>
    </row>
    <row r="4" spans="2:11" ht="24.6" x14ac:dyDescent="0.4">
      <c r="B4" s="75" t="s">
        <v>0</v>
      </c>
      <c r="C4" s="75"/>
      <c r="D4" s="75"/>
      <c r="E4" s="75"/>
      <c r="F4" s="75"/>
      <c r="G4" s="75"/>
      <c r="H4" s="75"/>
      <c r="I4" s="75"/>
      <c r="J4" s="75"/>
      <c r="K4" s="65"/>
    </row>
    <row r="5" spans="2:11" ht="15" x14ac:dyDescent="0.25">
      <c r="B5" s="64"/>
      <c r="C5" s="64"/>
      <c r="D5" s="64"/>
      <c r="E5" s="64"/>
      <c r="F5" s="64"/>
      <c r="G5" s="64"/>
      <c r="H5" s="64"/>
      <c r="I5" s="64"/>
      <c r="J5" s="2"/>
      <c r="K5" s="2"/>
    </row>
    <row r="6" spans="2:11" ht="16.8" x14ac:dyDescent="0.25">
      <c r="B6" s="66"/>
      <c r="C6" s="66"/>
      <c r="D6" s="66"/>
      <c r="E6" s="66"/>
      <c r="F6" s="66"/>
      <c r="G6" s="66"/>
      <c r="H6" s="76" t="s">
        <v>1</v>
      </c>
      <c r="I6" s="76"/>
      <c r="J6" s="76"/>
      <c r="K6" s="67"/>
    </row>
    <row r="7" spans="2:11" x14ac:dyDescent="0.25">
      <c r="B7" s="3"/>
      <c r="C7" s="4"/>
      <c r="D7" s="55"/>
      <c r="E7" s="55"/>
      <c r="F7" s="55"/>
      <c r="G7" s="55" t="s">
        <v>2</v>
      </c>
      <c r="H7" s="55" t="s">
        <v>2</v>
      </c>
      <c r="I7" s="77" t="s">
        <v>2</v>
      </c>
      <c r="J7" s="78"/>
      <c r="K7" s="51"/>
    </row>
    <row r="8" spans="2:11" x14ac:dyDescent="0.25">
      <c r="B8" s="5"/>
      <c r="C8" s="6"/>
      <c r="D8" s="56" t="s">
        <v>3</v>
      </c>
      <c r="E8" s="56" t="s">
        <v>4</v>
      </c>
      <c r="F8" s="56" t="s">
        <v>5</v>
      </c>
      <c r="G8" s="56" t="s">
        <v>6</v>
      </c>
      <c r="H8" s="56" t="s">
        <v>6</v>
      </c>
      <c r="I8" s="79" t="s">
        <v>6</v>
      </c>
      <c r="J8" s="80"/>
      <c r="K8" s="51"/>
    </row>
    <row r="9" spans="2:11" x14ac:dyDescent="0.25">
      <c r="B9" s="56" t="s">
        <v>7</v>
      </c>
      <c r="C9" s="6"/>
      <c r="D9" s="56" t="s">
        <v>8</v>
      </c>
      <c r="E9" s="56" t="s">
        <v>8</v>
      </c>
      <c r="F9" s="56" t="s">
        <v>9</v>
      </c>
      <c r="G9" s="56" t="s">
        <v>10</v>
      </c>
      <c r="H9" s="56" t="s">
        <v>10</v>
      </c>
      <c r="I9" s="79" t="s">
        <v>10</v>
      </c>
      <c r="J9" s="80"/>
      <c r="K9" s="51"/>
    </row>
    <row r="10" spans="2:11" ht="16.2" x14ac:dyDescent="0.25">
      <c r="B10" s="5"/>
      <c r="C10" s="6"/>
      <c r="D10" s="56" t="s">
        <v>11</v>
      </c>
      <c r="E10" s="56" t="s">
        <v>12</v>
      </c>
      <c r="F10" s="56" t="s">
        <v>13</v>
      </c>
      <c r="G10" s="56" t="s">
        <v>43</v>
      </c>
      <c r="H10" s="56" t="s">
        <v>44</v>
      </c>
      <c r="I10" s="79" t="s">
        <v>45</v>
      </c>
      <c r="J10" s="80"/>
      <c r="K10" s="51"/>
    </row>
    <row r="11" spans="2:11" ht="9" customHeight="1" x14ac:dyDescent="0.25">
      <c r="B11" s="7"/>
      <c r="C11" s="8"/>
      <c r="D11" s="9"/>
      <c r="E11" s="10"/>
      <c r="F11" s="11"/>
      <c r="G11" s="56"/>
      <c r="H11" s="56"/>
      <c r="I11" s="82"/>
      <c r="J11" s="83"/>
      <c r="K11" s="51"/>
    </row>
    <row r="12" spans="2:11" ht="9" customHeight="1" x14ac:dyDescent="0.25">
      <c r="B12" s="12"/>
      <c r="C12" s="13"/>
      <c r="D12" s="12"/>
      <c r="E12" s="12"/>
      <c r="F12" s="12"/>
      <c r="G12" s="12"/>
      <c r="H12" s="12"/>
      <c r="I12" s="12"/>
      <c r="J12" s="41"/>
      <c r="K12" s="19"/>
    </row>
    <row r="13" spans="2:11" ht="15" hidden="1" outlineLevel="1" x14ac:dyDescent="0.25">
      <c r="B13" s="14">
        <v>1990</v>
      </c>
      <c r="C13" s="15"/>
      <c r="D13" s="16">
        <v>845.2</v>
      </c>
      <c r="E13" s="16">
        <v>702.7</v>
      </c>
      <c r="F13" s="17">
        <f>D13-E13</f>
        <v>142.5</v>
      </c>
      <c r="G13" s="17"/>
      <c r="H13" s="18"/>
      <c r="I13" s="18"/>
      <c r="J13" s="42"/>
      <c r="K13" s="19"/>
    </row>
    <row r="14" spans="2:11" ht="15" hidden="1" outlineLevel="1" x14ac:dyDescent="0.25">
      <c r="B14" s="14">
        <v>1991</v>
      </c>
      <c r="C14" s="19"/>
      <c r="D14" s="18">
        <v>776.59999999999991</v>
      </c>
      <c r="E14" s="18">
        <v>993.68</v>
      </c>
      <c r="F14" s="18">
        <v>-217.08000000000004</v>
      </c>
      <c r="G14" s="18">
        <v>-68.600000000000136</v>
      </c>
      <c r="H14" s="18">
        <v>290.9799999999999</v>
      </c>
      <c r="I14" s="18">
        <v>-359.58000000000004</v>
      </c>
      <c r="J14" s="42"/>
      <c r="K14" s="19"/>
    </row>
    <row r="15" spans="2:11" ht="15" hidden="1" outlineLevel="1" x14ac:dyDescent="0.25">
      <c r="B15" s="14">
        <v>1992</v>
      </c>
      <c r="C15" s="19"/>
      <c r="D15" s="18">
        <v>637.6</v>
      </c>
      <c r="E15" s="18">
        <v>1130.42</v>
      </c>
      <c r="F15" s="18">
        <v>-492.82000000000005</v>
      </c>
      <c r="G15" s="18">
        <v>-138.99999999999989</v>
      </c>
      <c r="H15" s="18">
        <v>2124.1</v>
      </c>
      <c r="I15" s="18">
        <v>-275.74</v>
      </c>
      <c r="J15" s="42"/>
      <c r="K15" s="19"/>
    </row>
    <row r="16" spans="2:11" ht="15" hidden="1" outlineLevel="1" x14ac:dyDescent="0.25">
      <c r="B16" s="14">
        <v>1993</v>
      </c>
      <c r="C16" s="19"/>
      <c r="D16" s="20">
        <v>727.70010000000002</v>
      </c>
      <c r="E16" s="20">
        <v>1177.0160000000001</v>
      </c>
      <c r="F16" s="20">
        <v>-449.31590000000006</v>
      </c>
      <c r="G16" s="20">
        <v>90.100099999999998</v>
      </c>
      <c r="H16" s="20">
        <v>46.596000000000004</v>
      </c>
      <c r="I16" s="20">
        <v>43.504099999999994</v>
      </c>
      <c r="J16" s="42"/>
      <c r="K16" s="19"/>
    </row>
    <row r="17" spans="2:11" ht="15" hidden="1" outlineLevel="1" x14ac:dyDescent="0.25">
      <c r="B17" s="14">
        <v>1994</v>
      </c>
      <c r="C17" s="19"/>
      <c r="D17" s="18">
        <v>997.60000000000014</v>
      </c>
      <c r="E17" s="18">
        <v>1196.32</v>
      </c>
      <c r="F17" s="18">
        <v>-198.7199999999998</v>
      </c>
      <c r="G17" s="18">
        <v>269.89990000000012</v>
      </c>
      <c r="H17" s="18">
        <v>19.30399999999986</v>
      </c>
      <c r="I17" s="18">
        <v>250.59590000000026</v>
      </c>
      <c r="J17" s="42"/>
      <c r="K17" s="19"/>
    </row>
    <row r="18" spans="2:11" ht="15" hidden="1" outlineLevel="1" x14ac:dyDescent="0.25">
      <c r="B18" s="14">
        <v>1995</v>
      </c>
      <c r="C18" s="19"/>
      <c r="D18" s="18">
        <v>1074.9898185522236</v>
      </c>
      <c r="E18" s="18">
        <v>1385.3999999999999</v>
      </c>
      <c r="F18" s="18">
        <v>-310.41018144777627</v>
      </c>
      <c r="G18" s="18">
        <v>77.38981855222346</v>
      </c>
      <c r="H18" s="18">
        <v>189.07999999999993</v>
      </c>
      <c r="I18" s="18">
        <v>-111.69018144777647</v>
      </c>
      <c r="J18" s="42"/>
      <c r="K18" s="19"/>
    </row>
    <row r="19" spans="2:11" ht="15" hidden="1" outlineLevel="1" x14ac:dyDescent="0.25">
      <c r="B19" s="14">
        <v>1996</v>
      </c>
      <c r="C19" s="19"/>
      <c r="D19" s="18">
        <v>1132</v>
      </c>
      <c r="E19" s="18">
        <v>1536.3</v>
      </c>
      <c r="F19" s="18">
        <v>-404.29999999999995</v>
      </c>
      <c r="G19" s="18">
        <v>57.010181447776404</v>
      </c>
      <c r="H19" s="18">
        <v>150.90000000000009</v>
      </c>
      <c r="I19" s="18">
        <v>-93.889818552223687</v>
      </c>
      <c r="J19" s="42"/>
      <c r="K19" s="19"/>
    </row>
    <row r="20" spans="2:11" ht="15" hidden="1" outlineLevel="1" x14ac:dyDescent="0.25">
      <c r="B20" s="14">
        <v>1997</v>
      </c>
      <c r="C20" s="19"/>
      <c r="D20" s="18">
        <v>1166.5</v>
      </c>
      <c r="E20" s="18">
        <v>1850.9</v>
      </c>
      <c r="F20" s="18">
        <v>-684.40000000000009</v>
      </c>
      <c r="G20" s="18">
        <v>34.5</v>
      </c>
      <c r="H20" s="18">
        <v>314.60000000000014</v>
      </c>
      <c r="I20" s="18">
        <v>-280.10000000000014</v>
      </c>
      <c r="J20" s="42"/>
      <c r="K20" s="19"/>
    </row>
    <row r="21" spans="2:11" ht="15" hidden="1" outlineLevel="1" x14ac:dyDescent="0.25">
      <c r="B21" s="14">
        <v>1998</v>
      </c>
      <c r="C21" s="19"/>
      <c r="D21" s="18">
        <v>1104</v>
      </c>
      <c r="E21" s="18">
        <v>1983.1</v>
      </c>
      <c r="F21" s="18">
        <v>-879.09999999999991</v>
      </c>
      <c r="G21" s="18">
        <v>-62.5</v>
      </c>
      <c r="H21" s="18">
        <v>132.19999999999982</v>
      </c>
      <c r="I21" s="18">
        <v>-194.69999999999982</v>
      </c>
      <c r="J21" s="42"/>
      <c r="K21" s="19"/>
    </row>
    <row r="22" spans="2:11" ht="15" hidden="1" outlineLevel="1" x14ac:dyDescent="0.25">
      <c r="B22" s="14">
        <v>1999</v>
      </c>
      <c r="C22" s="19"/>
      <c r="D22" s="18">
        <v>1051.1240000000003</v>
      </c>
      <c r="E22" s="18">
        <v>1755.1000000000001</v>
      </c>
      <c r="F22" s="18">
        <v>-703.97599999999989</v>
      </c>
      <c r="G22" s="18">
        <v>-52.875999999999749</v>
      </c>
      <c r="H22" s="18">
        <v>-227.99999999999977</v>
      </c>
      <c r="I22" s="18">
        <v>175.12400000000002</v>
      </c>
      <c r="J22" s="42"/>
      <c r="K22" s="19"/>
    </row>
    <row r="23" spans="2:11" ht="15" hidden="1" outlineLevel="1" x14ac:dyDescent="0.25">
      <c r="B23" s="14">
        <v>2000</v>
      </c>
      <c r="C23" s="19"/>
      <c r="D23" s="18">
        <v>1246.0899999999999</v>
      </c>
      <c r="E23" s="18">
        <v>1829.7000000000003</v>
      </c>
      <c r="F23" s="18">
        <v>-583.61000000000035</v>
      </c>
      <c r="G23" s="18">
        <v>194.96599999999967</v>
      </c>
      <c r="H23" s="18">
        <v>74.600000000000136</v>
      </c>
      <c r="I23" s="18">
        <v>120.36599999999953</v>
      </c>
      <c r="J23" s="42"/>
      <c r="K23" s="19"/>
    </row>
    <row r="24" spans="2:11" ht="15" hidden="1" outlineLevel="1" x14ac:dyDescent="0.25">
      <c r="B24" s="14">
        <v>2001</v>
      </c>
      <c r="C24" s="19"/>
      <c r="D24" s="18">
        <v>1284.8</v>
      </c>
      <c r="E24" s="18">
        <v>1707.6999999999998</v>
      </c>
      <c r="F24" s="18">
        <v>-422.89999999999986</v>
      </c>
      <c r="G24" s="18">
        <v>38.710000000000036</v>
      </c>
      <c r="H24" s="18">
        <v>-122.00000000000045</v>
      </c>
      <c r="I24" s="18">
        <v>160.71000000000049</v>
      </c>
      <c r="J24" s="42"/>
      <c r="K24" s="19"/>
    </row>
    <row r="25" spans="2:11" ht="15" hidden="1" outlineLevel="1" x14ac:dyDescent="0.25">
      <c r="B25" s="21">
        <v>2002</v>
      </c>
      <c r="C25" s="19"/>
      <c r="D25" s="18">
        <v>1298.7310000000002</v>
      </c>
      <c r="E25" s="18">
        <v>1774.9</v>
      </c>
      <c r="F25" s="18">
        <v>-476.16899999999987</v>
      </c>
      <c r="G25" s="18">
        <v>13.931000000000267</v>
      </c>
      <c r="H25" s="18">
        <v>67.200000000000273</v>
      </c>
      <c r="I25" s="18">
        <v>-53.269000000000005</v>
      </c>
      <c r="J25" s="42"/>
      <c r="K25" s="19"/>
    </row>
    <row r="26" spans="2:11" ht="15" hidden="1" outlineLevel="1" x14ac:dyDescent="0.25">
      <c r="B26" s="21">
        <v>2003</v>
      </c>
      <c r="C26" s="19"/>
      <c r="D26" s="18">
        <v>1597.845</v>
      </c>
      <c r="E26" s="18">
        <v>1615.9059999999999</v>
      </c>
      <c r="F26" s="18">
        <f>+F124</f>
        <v>-18.526915487536144</v>
      </c>
      <c r="G26" s="18">
        <f>+G124</f>
        <v>298.64818451246379</v>
      </c>
      <c r="H26" s="18">
        <f>+H124</f>
        <v>-158.99389999999994</v>
      </c>
      <c r="I26" s="18">
        <f>+I124</f>
        <v>457.64208451246373</v>
      </c>
      <c r="J26" s="42"/>
      <c r="K26" s="19"/>
    </row>
    <row r="27" spans="2:11" ht="15" hidden="1" outlineLevel="1" x14ac:dyDescent="0.25">
      <c r="B27" s="22">
        <v>2004</v>
      </c>
      <c r="C27" s="19"/>
      <c r="D27" s="16">
        <v>2146.0479999999998</v>
      </c>
      <c r="E27" s="16">
        <v>1844.2118</v>
      </c>
      <c r="F27" s="16">
        <v>301.83619999999974</v>
      </c>
      <c r="G27" s="24">
        <v>548.20299999999975</v>
      </c>
      <c r="H27" s="25">
        <v>228.30580000000009</v>
      </c>
      <c r="I27" s="16">
        <v>319.89719999999966</v>
      </c>
      <c r="J27" s="42"/>
      <c r="K27" s="19"/>
    </row>
    <row r="28" spans="2:11" ht="15" hidden="1" outlineLevel="1" x14ac:dyDescent="0.25">
      <c r="B28" s="21">
        <v>2005</v>
      </c>
      <c r="C28" s="19"/>
      <c r="D28" s="18">
        <f t="shared" ref="D28:I28" si="0">+D138</f>
        <v>2826.7175148945171</v>
      </c>
      <c r="E28" s="18">
        <f t="shared" si="0"/>
        <v>2430.822576</v>
      </c>
      <c r="F28" s="18">
        <f t="shared" si="0"/>
        <v>395.89493889451705</v>
      </c>
      <c r="G28" s="18">
        <f t="shared" si="0"/>
        <v>660.88003941317493</v>
      </c>
      <c r="H28" s="18">
        <f t="shared" si="0"/>
        <v>553.96420060366995</v>
      </c>
      <c r="I28" s="18">
        <f t="shared" si="0"/>
        <v>106.91583880950498</v>
      </c>
      <c r="J28" s="42"/>
      <c r="K28" s="19"/>
    </row>
    <row r="29" spans="2:11" ht="15" hidden="1" outlineLevel="1" x14ac:dyDescent="0.25">
      <c r="B29" s="21">
        <v>2006</v>
      </c>
      <c r="C29" s="19"/>
      <c r="D29" s="18">
        <f t="shared" ref="D29:I29" si="1">+D145</f>
        <v>3951.5456579421361</v>
      </c>
      <c r="E29" s="18">
        <f t="shared" si="1"/>
        <v>2915.73281655354</v>
      </c>
      <c r="F29" s="18">
        <f t="shared" si="1"/>
        <v>1035.8128413885961</v>
      </c>
      <c r="G29" s="18">
        <f t="shared" si="1"/>
        <v>1124.8281430476191</v>
      </c>
      <c r="H29" s="18">
        <f t="shared" si="1"/>
        <v>484.91024055354001</v>
      </c>
      <c r="I29" s="18">
        <f t="shared" si="1"/>
        <v>639.91790249407904</v>
      </c>
      <c r="J29" s="42"/>
      <c r="K29" s="19"/>
    </row>
    <row r="30" spans="2:11" ht="15" hidden="1" outlineLevel="1" x14ac:dyDescent="0.25">
      <c r="B30" s="21">
        <v>2007</v>
      </c>
      <c r="C30" s="19"/>
      <c r="D30" s="18">
        <f t="shared" ref="D30:I30" si="2">+D152</f>
        <v>4504.1568578655215</v>
      </c>
      <c r="E30" s="18">
        <f t="shared" si="2"/>
        <v>3585.6753440000002</v>
      </c>
      <c r="F30" s="18">
        <f t="shared" si="2"/>
        <v>918.48151386552126</v>
      </c>
      <c r="G30" s="18">
        <f t="shared" si="2"/>
        <v>552.61119992338536</v>
      </c>
      <c r="H30" s="18">
        <f t="shared" si="2"/>
        <v>669.94252744646019</v>
      </c>
      <c r="I30" s="18">
        <f t="shared" si="2"/>
        <v>-117.33132752307483</v>
      </c>
      <c r="J30" s="42"/>
      <c r="K30" s="19"/>
    </row>
    <row r="31" spans="2:11" ht="15" hidden="1" customHeight="1" collapsed="1" x14ac:dyDescent="0.25">
      <c r="B31" s="21">
        <v>2008</v>
      </c>
      <c r="C31" s="19"/>
      <c r="D31" s="18">
        <f t="shared" ref="D31:I31" si="3">+D159</f>
        <v>6525.1351274461067</v>
      </c>
      <c r="E31" s="18">
        <f t="shared" si="3"/>
        <v>5081.3674529999998</v>
      </c>
      <c r="F31" s="18">
        <f t="shared" si="3"/>
        <v>1443.7676744461069</v>
      </c>
      <c r="G31" s="18">
        <f t="shared" si="3"/>
        <v>2020.9782695805852</v>
      </c>
      <c r="H31" s="18">
        <f t="shared" si="3"/>
        <v>1495.6921089999996</v>
      </c>
      <c r="I31" s="18">
        <f t="shared" si="3"/>
        <v>525.2861605805856</v>
      </c>
      <c r="J31" s="42"/>
      <c r="K31" s="19"/>
    </row>
    <row r="32" spans="2:11" ht="15" hidden="1" x14ac:dyDescent="0.25">
      <c r="B32" s="22">
        <v>2009</v>
      </c>
      <c r="C32" s="19"/>
      <c r="D32" s="18">
        <f>+D166</f>
        <v>4960.3579093277149</v>
      </c>
      <c r="E32" s="18">
        <f>+E166</f>
        <v>4544.9383290000005</v>
      </c>
      <c r="F32" s="18">
        <f t="shared" ref="F32:I32" si="4">+F166</f>
        <v>415.41958032771436</v>
      </c>
      <c r="G32" s="18">
        <f t="shared" si="4"/>
        <v>-1564.7772181183918</v>
      </c>
      <c r="H32" s="18">
        <f t="shared" si="4"/>
        <v>-536.42912399999932</v>
      </c>
      <c r="I32" s="18">
        <f t="shared" si="4"/>
        <v>-1028.3480941183925</v>
      </c>
      <c r="J32" s="42"/>
      <c r="K32" s="19"/>
    </row>
    <row r="33" spans="2:11" ht="15" hidden="1" x14ac:dyDescent="0.25">
      <c r="B33" s="22">
        <v>2010</v>
      </c>
      <c r="C33" s="19"/>
      <c r="D33" s="18">
        <f t="shared" ref="D33:I33" si="5">D173</f>
        <v>6751.7599075500002</v>
      </c>
      <c r="E33" s="18">
        <f t="shared" si="5"/>
        <v>5198.4515567768549</v>
      </c>
      <c r="F33" s="18">
        <f t="shared" si="5"/>
        <v>1553.3083507731453</v>
      </c>
      <c r="G33" s="18">
        <f t="shared" si="5"/>
        <v>1791.4019982222853</v>
      </c>
      <c r="H33" s="18">
        <f t="shared" si="5"/>
        <v>653.51322777685436</v>
      </c>
      <c r="I33" s="18">
        <f t="shared" si="5"/>
        <v>1137.888770445431</v>
      </c>
      <c r="J33" s="42"/>
      <c r="K33" s="19"/>
    </row>
    <row r="34" spans="2:11" ht="15" hidden="1" x14ac:dyDescent="0.25">
      <c r="B34" s="22">
        <v>2011</v>
      </c>
      <c r="C34" s="19"/>
      <c r="D34" s="18">
        <f>+D180</f>
        <v>8875.0487430152007</v>
      </c>
      <c r="E34" s="18">
        <f t="shared" ref="E34:I34" si="6">+E180</f>
        <v>7356.0545269831173</v>
      </c>
      <c r="F34" s="18">
        <f t="shared" si="6"/>
        <v>1518.9942160320836</v>
      </c>
      <c r="G34" s="18">
        <f t="shared" si="6"/>
        <v>2123.2888354652005</v>
      </c>
      <c r="H34" s="18">
        <f t="shared" si="6"/>
        <v>2157.6029702062624</v>
      </c>
      <c r="I34" s="18">
        <f t="shared" si="6"/>
        <v>-34.314134741061707</v>
      </c>
      <c r="J34" s="42"/>
      <c r="K34" s="19"/>
    </row>
    <row r="35" spans="2:11" ht="15" hidden="1" x14ac:dyDescent="0.25">
      <c r="B35" s="22">
        <v>2012</v>
      </c>
      <c r="C35" s="19"/>
      <c r="D35" s="18">
        <f t="shared" ref="D35:I35" si="7">+D187</f>
        <v>11726.278825205201</v>
      </c>
      <c r="E35" s="18">
        <f t="shared" si="7"/>
        <v>7970.4150721367751</v>
      </c>
      <c r="F35" s="18">
        <f t="shared" si="7"/>
        <v>3755.8637530684259</v>
      </c>
      <c r="G35" s="18">
        <f t="shared" si="7"/>
        <v>2851.2300821899998</v>
      </c>
      <c r="H35" s="18">
        <f t="shared" si="7"/>
        <v>614.36054515365777</v>
      </c>
      <c r="I35" s="18">
        <f t="shared" si="7"/>
        <v>2236.8695370363421</v>
      </c>
      <c r="J35" s="42"/>
      <c r="K35" s="19"/>
    </row>
    <row r="36" spans="2:11" ht="15" hidden="1" x14ac:dyDescent="0.25">
      <c r="B36" s="22">
        <v>2013</v>
      </c>
      <c r="C36" s="19"/>
      <c r="D36" s="18">
        <f t="shared" ref="D36:I36" si="8">+D194</f>
        <v>12149.973926731673</v>
      </c>
      <c r="E36" s="18">
        <f t="shared" si="8"/>
        <v>9033.7024962766573</v>
      </c>
      <c r="F36" s="18">
        <f t="shared" si="8"/>
        <v>3116.2714304550182</v>
      </c>
      <c r="G36" s="18">
        <f t="shared" si="8"/>
        <v>423.69510152647399</v>
      </c>
      <c r="H36" s="18">
        <f t="shared" si="8"/>
        <v>1063.2874241398818</v>
      </c>
      <c r="I36" s="18">
        <f t="shared" si="8"/>
        <v>-639.59232261340776</v>
      </c>
      <c r="J36" s="42"/>
      <c r="K36" s="19"/>
    </row>
    <row r="37" spans="2:11" ht="15" hidden="1" x14ac:dyDescent="0.25">
      <c r="B37" s="22">
        <v>2014</v>
      </c>
      <c r="C37" s="19"/>
      <c r="D37" s="18">
        <f>D201</f>
        <v>12809.705325341678</v>
      </c>
      <c r="E37" s="18">
        <f>E201</f>
        <v>9893.7655874885895</v>
      </c>
      <c r="F37" s="18">
        <f t="shared" ref="F37:I37" si="9">F201</f>
        <v>2915.9397378530884</v>
      </c>
      <c r="G37" s="18">
        <f t="shared" si="9"/>
        <v>659.73139861000391</v>
      </c>
      <c r="H37" s="18">
        <f t="shared" si="9"/>
        <v>860.06309121193362</v>
      </c>
      <c r="I37" s="18">
        <f t="shared" si="9"/>
        <v>-200.33169260192972</v>
      </c>
      <c r="J37" s="42"/>
      <c r="K37" s="19"/>
    </row>
    <row r="38" spans="2:11" ht="11.25" hidden="1" customHeight="1" x14ac:dyDescent="0.25">
      <c r="B38" s="27"/>
      <c r="C38" s="19"/>
      <c r="D38" s="27"/>
      <c r="E38" s="27"/>
      <c r="F38" s="27"/>
      <c r="G38" s="27"/>
      <c r="H38" s="27"/>
      <c r="I38" s="27"/>
      <c r="J38" s="42"/>
      <c r="K38" s="19"/>
    </row>
    <row r="39" spans="2:11" ht="15" hidden="1" outlineLevel="1" x14ac:dyDescent="0.25">
      <c r="B39" s="22">
        <v>1990</v>
      </c>
      <c r="C39" s="19"/>
      <c r="D39" s="16">
        <v>845.2</v>
      </c>
      <c r="E39" s="16">
        <v>702.7</v>
      </c>
      <c r="F39" s="16">
        <f>D39-E39</f>
        <v>142.5</v>
      </c>
      <c r="G39" s="16"/>
      <c r="H39" s="16"/>
      <c r="I39" s="16"/>
      <c r="J39" s="43"/>
      <c r="K39" s="52"/>
    </row>
    <row r="40" spans="2:11" ht="15" hidden="1" outlineLevel="1" x14ac:dyDescent="0.25">
      <c r="B40" s="22">
        <v>1991</v>
      </c>
      <c r="C40" s="19"/>
      <c r="D40" s="16">
        <f>+D42+D43+D44+D45</f>
        <v>776.59999999999991</v>
      </c>
      <c r="E40" s="16">
        <f>+E42+E43+E44+E45</f>
        <v>993.68</v>
      </c>
      <c r="F40" s="16">
        <f>D40-E40</f>
        <v>-217.08000000000004</v>
      </c>
      <c r="G40" s="16">
        <f>+D40-D39</f>
        <v>-68.600000000000136</v>
      </c>
      <c r="H40" s="16">
        <f>+E40-E39</f>
        <v>290.9799999999999</v>
      </c>
      <c r="I40" s="16">
        <f>F40-F39</f>
        <v>-359.58000000000004</v>
      </c>
      <c r="J40" s="43"/>
      <c r="K40" s="52"/>
    </row>
    <row r="41" spans="2:11" ht="15" hidden="1" outlineLevel="1" x14ac:dyDescent="0.25">
      <c r="B41" s="21"/>
      <c r="C41" s="19"/>
      <c r="D41" s="16"/>
      <c r="E41" s="16"/>
      <c r="F41" s="16"/>
      <c r="G41" s="16"/>
      <c r="H41" s="16"/>
      <c r="I41" s="16"/>
      <c r="J41" s="43"/>
      <c r="K41" s="52"/>
    </row>
    <row r="42" spans="2:11" ht="15" hidden="1" outlineLevel="1" x14ac:dyDescent="0.25">
      <c r="B42" s="22" t="s">
        <v>14</v>
      </c>
      <c r="C42" s="19"/>
      <c r="D42" s="16">
        <v>206.2285</v>
      </c>
      <c r="E42" s="16">
        <v>199.1</v>
      </c>
      <c r="F42" s="16">
        <f>D42-E42</f>
        <v>7.1285000000000025</v>
      </c>
      <c r="G42" s="16"/>
      <c r="H42" s="16"/>
      <c r="I42" s="16"/>
      <c r="J42" s="43"/>
      <c r="K42" s="52"/>
    </row>
    <row r="43" spans="2:11" ht="15" hidden="1" outlineLevel="1" x14ac:dyDescent="0.25">
      <c r="B43" s="22" t="s">
        <v>15</v>
      </c>
      <c r="C43" s="19"/>
      <c r="D43" s="16">
        <v>177.21969999999999</v>
      </c>
      <c r="E43" s="16">
        <v>259.54000000000002</v>
      </c>
      <c r="F43" s="16">
        <f>D43-E43</f>
        <v>-82.320300000000032</v>
      </c>
      <c r="G43" s="16"/>
      <c r="H43" s="16"/>
      <c r="I43" s="16"/>
      <c r="J43" s="43"/>
      <c r="K43" s="52"/>
    </row>
    <row r="44" spans="2:11" ht="15" hidden="1" outlineLevel="1" x14ac:dyDescent="0.25">
      <c r="B44" s="22" t="s">
        <v>16</v>
      </c>
      <c r="C44" s="19"/>
      <c r="D44" s="16">
        <v>213.17429999999999</v>
      </c>
      <c r="E44" s="16">
        <v>271.64000000000004</v>
      </c>
      <c r="F44" s="16">
        <f>D44-E44</f>
        <v>-58.465700000000055</v>
      </c>
      <c r="G44" s="16"/>
      <c r="H44" s="16"/>
      <c r="I44" s="16"/>
      <c r="J44" s="43"/>
      <c r="K44" s="52"/>
    </row>
    <row r="45" spans="2:11" ht="15" hidden="1" outlineLevel="1" x14ac:dyDescent="0.25">
      <c r="B45" s="22" t="s">
        <v>17</v>
      </c>
      <c r="C45" s="19"/>
      <c r="D45" s="16">
        <v>179.97749999999999</v>
      </c>
      <c r="E45" s="16">
        <v>263.39999999999998</v>
      </c>
      <c r="F45" s="16">
        <f>D45-E45</f>
        <v>-83.422499999999985</v>
      </c>
      <c r="G45" s="16"/>
      <c r="H45" s="16"/>
      <c r="I45" s="16"/>
      <c r="J45" s="43"/>
      <c r="K45" s="52"/>
    </row>
    <row r="46" spans="2:11" ht="15" hidden="1" outlineLevel="1" x14ac:dyDescent="0.25">
      <c r="B46" s="21"/>
      <c r="C46" s="19"/>
      <c r="D46" s="16"/>
      <c r="E46" s="16"/>
      <c r="F46" s="16"/>
      <c r="G46" s="16"/>
      <c r="H46" s="16"/>
      <c r="I46" s="16"/>
      <c r="J46" s="43"/>
      <c r="K46" s="52"/>
    </row>
    <row r="47" spans="2:11" ht="15" hidden="1" outlineLevel="1" x14ac:dyDescent="0.25">
      <c r="B47" s="22">
        <v>1992</v>
      </c>
      <c r="C47" s="19"/>
      <c r="D47" s="16">
        <f>+D49+D50+D51+D52</f>
        <v>637.6</v>
      </c>
      <c r="E47" s="16">
        <f>E49+E50+E51+E52</f>
        <v>1130.42</v>
      </c>
      <c r="F47" s="16">
        <f>D47-E47</f>
        <v>-492.82000000000005</v>
      </c>
      <c r="G47" s="24">
        <f>+D47-D40</f>
        <v>-138.99999999999989</v>
      </c>
      <c r="H47" s="24">
        <f>+E47+E40</f>
        <v>2124.1</v>
      </c>
      <c r="I47" s="16">
        <f>+F47-F40</f>
        <v>-275.74</v>
      </c>
      <c r="J47" s="43"/>
      <c r="K47" s="52"/>
    </row>
    <row r="48" spans="2:11" ht="15" hidden="1" outlineLevel="1" x14ac:dyDescent="0.25">
      <c r="B48" s="21"/>
      <c r="C48" s="19"/>
      <c r="D48" s="16"/>
      <c r="E48" s="16"/>
      <c r="F48" s="16"/>
      <c r="G48" s="24"/>
      <c r="H48" s="25"/>
      <c r="I48" s="23"/>
      <c r="J48" s="43"/>
      <c r="K48" s="52"/>
    </row>
    <row r="49" spans="2:11" ht="15" hidden="1" outlineLevel="1" x14ac:dyDescent="0.25">
      <c r="B49" s="22" t="s">
        <v>14</v>
      </c>
      <c r="C49" s="19"/>
      <c r="D49" s="16">
        <v>152.30000000000001</v>
      </c>
      <c r="E49" s="16">
        <f>248.4-0.04</f>
        <v>248.36</v>
      </c>
      <c r="F49" s="16">
        <f>D49-E49</f>
        <v>-96.06</v>
      </c>
      <c r="G49" s="24">
        <f>+D49-D42</f>
        <v>-53.928499999999985</v>
      </c>
      <c r="H49" s="25">
        <f>+E49-E42</f>
        <v>49.260000000000019</v>
      </c>
      <c r="I49" s="23"/>
      <c r="J49" s="43"/>
      <c r="K49" s="52"/>
    </row>
    <row r="50" spans="2:11" ht="15" hidden="1" outlineLevel="1" x14ac:dyDescent="0.25">
      <c r="B50" s="22" t="s">
        <v>15</v>
      </c>
      <c r="C50" s="19"/>
      <c r="D50" s="16">
        <v>155.9</v>
      </c>
      <c r="E50" s="16">
        <f>294.7-0.04</f>
        <v>294.65999999999997</v>
      </c>
      <c r="F50" s="16">
        <f>D50-E50</f>
        <v>-138.75999999999996</v>
      </c>
      <c r="G50" s="24">
        <f>+D50-D43</f>
        <v>-21.319699999999983</v>
      </c>
      <c r="H50" s="25">
        <f t="shared" ref="H50:H52" si="10">+E50-E43</f>
        <v>35.119999999999948</v>
      </c>
      <c r="I50" s="23"/>
      <c r="J50" s="43"/>
      <c r="K50" s="52"/>
    </row>
    <row r="51" spans="2:11" ht="15" hidden="1" outlineLevel="1" x14ac:dyDescent="0.25">
      <c r="B51" s="22" t="s">
        <v>16</v>
      </c>
      <c r="C51" s="19"/>
      <c r="D51" s="16">
        <v>160</v>
      </c>
      <c r="E51" s="16">
        <v>327.39999999999998</v>
      </c>
      <c r="F51" s="16">
        <f>D51-E51</f>
        <v>-167.39999999999998</v>
      </c>
      <c r="G51" s="24">
        <f>+D51-D44</f>
        <v>-53.174299999999988</v>
      </c>
      <c r="H51" s="25">
        <f t="shared" si="10"/>
        <v>55.759999999999934</v>
      </c>
      <c r="I51" s="23"/>
      <c r="J51" s="43"/>
      <c r="K51" s="52"/>
    </row>
    <row r="52" spans="2:11" ht="15" hidden="1" outlineLevel="1" x14ac:dyDescent="0.25">
      <c r="B52" s="22" t="s">
        <v>17</v>
      </c>
      <c r="C52" s="19"/>
      <c r="D52" s="16">
        <v>169.4</v>
      </c>
      <c r="E52" s="16">
        <v>260</v>
      </c>
      <c r="F52" s="16">
        <f>D52-E52</f>
        <v>-90.6</v>
      </c>
      <c r="G52" s="24">
        <f>+D52-D45</f>
        <v>-10.577499999999986</v>
      </c>
      <c r="H52" s="25">
        <f t="shared" si="10"/>
        <v>-3.3999999999999773</v>
      </c>
      <c r="I52" s="23"/>
      <c r="J52" s="43"/>
      <c r="K52" s="52"/>
    </row>
    <row r="53" spans="2:11" ht="15" hidden="1" outlineLevel="1" x14ac:dyDescent="0.25">
      <c r="B53" s="21"/>
      <c r="C53" s="19"/>
      <c r="D53" s="16"/>
      <c r="E53" s="16"/>
      <c r="F53" s="16"/>
      <c r="G53" s="24"/>
      <c r="H53" s="25"/>
      <c r="I53" s="23"/>
      <c r="J53" s="43"/>
      <c r="K53" s="52"/>
    </row>
    <row r="54" spans="2:11" ht="15" hidden="1" outlineLevel="1" x14ac:dyDescent="0.25">
      <c r="B54" s="22">
        <v>1993</v>
      </c>
      <c r="C54" s="19"/>
      <c r="D54" s="16">
        <f>+D56+D57+D58+D59</f>
        <v>727.70010000000002</v>
      </c>
      <c r="E54" s="16">
        <f>E56+E57+E58+E59</f>
        <v>1177.0160000000001</v>
      </c>
      <c r="F54" s="16">
        <f>D54-E54</f>
        <v>-449.31590000000006</v>
      </c>
      <c r="G54" s="24">
        <f>+D54-D47</f>
        <v>90.100099999999998</v>
      </c>
      <c r="H54" s="23">
        <f>+E54-E47</f>
        <v>46.596000000000004</v>
      </c>
      <c r="I54" s="16">
        <f>+F54-F47</f>
        <v>43.504099999999994</v>
      </c>
      <c r="J54" s="43"/>
      <c r="K54" s="52"/>
    </row>
    <row r="55" spans="2:11" ht="15" hidden="1" outlineLevel="1" x14ac:dyDescent="0.25">
      <c r="B55" s="27"/>
      <c r="C55" s="19"/>
      <c r="D55" s="16"/>
      <c r="E55" s="16"/>
      <c r="F55" s="16"/>
      <c r="G55" s="24"/>
      <c r="H55" s="25"/>
      <c r="I55" s="23"/>
      <c r="J55" s="43"/>
      <c r="K55" s="52"/>
    </row>
    <row r="56" spans="2:11" ht="15" hidden="1" outlineLevel="1" x14ac:dyDescent="0.25">
      <c r="B56" s="26" t="s">
        <v>14</v>
      </c>
      <c r="C56" s="19"/>
      <c r="D56" s="16">
        <v>142.32040000000001</v>
      </c>
      <c r="E56" s="16">
        <v>254.86</v>
      </c>
      <c r="F56" s="16">
        <f>D56-E56</f>
        <v>-112.53960000000001</v>
      </c>
      <c r="G56" s="24">
        <f>+D56-D49</f>
        <v>-9.9796000000000049</v>
      </c>
      <c r="H56" s="25">
        <f>+E56-E49</f>
        <v>6.5</v>
      </c>
      <c r="I56" s="23"/>
      <c r="J56" s="43"/>
      <c r="K56" s="52"/>
    </row>
    <row r="57" spans="2:11" ht="15" hidden="1" outlineLevel="1" x14ac:dyDescent="0.25">
      <c r="B57" s="26" t="s">
        <v>15</v>
      </c>
      <c r="C57" s="19"/>
      <c r="D57" s="16">
        <v>168.3646</v>
      </c>
      <c r="E57" s="16">
        <v>303.05600000000004</v>
      </c>
      <c r="F57" s="16">
        <f>D57-E57</f>
        <v>-134.69140000000004</v>
      </c>
      <c r="G57" s="24">
        <f>+D57-D50</f>
        <v>12.46459999999999</v>
      </c>
      <c r="H57" s="25">
        <f t="shared" ref="H57:H59" si="11">+E57-E50</f>
        <v>8.3960000000000719</v>
      </c>
      <c r="I57" s="23"/>
      <c r="J57" s="43"/>
      <c r="K57" s="52"/>
    </row>
    <row r="58" spans="2:11" ht="15" hidden="1" outlineLevel="1" x14ac:dyDescent="0.25">
      <c r="B58" s="26" t="s">
        <v>18</v>
      </c>
      <c r="C58" s="19"/>
      <c r="D58" s="16">
        <v>202.50919999999999</v>
      </c>
      <c r="E58" s="16">
        <v>279.7</v>
      </c>
      <c r="F58" s="16">
        <f>D58-E58</f>
        <v>-77.190799999999996</v>
      </c>
      <c r="G58" s="24">
        <f>+D58-D51</f>
        <v>42.509199999999993</v>
      </c>
      <c r="H58" s="25">
        <f t="shared" si="11"/>
        <v>-47.699999999999989</v>
      </c>
      <c r="I58" s="23"/>
      <c r="J58" s="43"/>
      <c r="K58" s="52"/>
    </row>
    <row r="59" spans="2:11" ht="15" hidden="1" outlineLevel="1" x14ac:dyDescent="0.25">
      <c r="B59" s="26" t="s">
        <v>17</v>
      </c>
      <c r="C59" s="19"/>
      <c r="D59" s="16">
        <v>214.5059</v>
      </c>
      <c r="E59" s="16">
        <v>339.4</v>
      </c>
      <c r="F59" s="16">
        <f>D59-E59</f>
        <v>-124.89409999999998</v>
      </c>
      <c r="G59" s="24">
        <f>+D59-D52</f>
        <v>45.105899999999991</v>
      </c>
      <c r="H59" s="25">
        <f t="shared" si="11"/>
        <v>79.399999999999977</v>
      </c>
      <c r="I59" s="23"/>
      <c r="J59" s="43"/>
      <c r="K59" s="52"/>
    </row>
    <row r="60" spans="2:11" ht="15" hidden="1" outlineLevel="1" x14ac:dyDescent="0.25">
      <c r="B60" s="27"/>
      <c r="C60" s="19"/>
      <c r="D60" s="16"/>
      <c r="E60" s="16"/>
      <c r="F60" s="23"/>
      <c r="G60" s="24"/>
      <c r="H60" s="25"/>
      <c r="I60" s="23"/>
      <c r="J60" s="43"/>
      <c r="K60" s="52"/>
    </row>
    <row r="61" spans="2:11" ht="15" hidden="1" outlineLevel="1" x14ac:dyDescent="0.25">
      <c r="B61" s="22">
        <v>1994</v>
      </c>
      <c r="C61" s="19"/>
      <c r="D61" s="16">
        <f>SUM(D63:D66)</f>
        <v>997.60000000000014</v>
      </c>
      <c r="E61" s="16">
        <f>E63+E64+E65+E66</f>
        <v>1196.32</v>
      </c>
      <c r="F61" s="16">
        <f>D61-E61</f>
        <v>-198.7199999999998</v>
      </c>
      <c r="G61" s="24">
        <f>D61-D54</f>
        <v>269.89990000000012</v>
      </c>
      <c r="H61" s="25">
        <f>+E61-E54</f>
        <v>19.30399999999986</v>
      </c>
      <c r="I61" s="23">
        <f>+F61-F54</f>
        <v>250.59590000000026</v>
      </c>
      <c r="J61" s="43"/>
      <c r="K61" s="52"/>
    </row>
    <row r="62" spans="2:11" ht="15" hidden="1" outlineLevel="1" x14ac:dyDescent="0.25">
      <c r="B62" s="27"/>
      <c r="C62" s="19"/>
      <c r="D62" s="16"/>
      <c r="E62" s="16"/>
      <c r="F62" s="16"/>
      <c r="G62" s="24"/>
      <c r="H62" s="25"/>
      <c r="I62" s="23"/>
      <c r="J62" s="43"/>
      <c r="K62" s="52"/>
    </row>
    <row r="63" spans="2:11" ht="15" hidden="1" outlineLevel="1" x14ac:dyDescent="0.25">
      <c r="B63" s="26" t="s">
        <v>14</v>
      </c>
      <c r="C63" s="19"/>
      <c r="D63" s="16">
        <v>190.49879999999999</v>
      </c>
      <c r="E63" s="16">
        <v>258</v>
      </c>
      <c r="F63" s="16">
        <f>D63-E63</f>
        <v>-67.501200000000011</v>
      </c>
      <c r="G63" s="24">
        <f>+D63-D56</f>
        <v>48.178399999999982</v>
      </c>
      <c r="H63" s="25">
        <f>+E63-E56</f>
        <v>3.1399999999999864</v>
      </c>
      <c r="I63" s="23"/>
      <c r="J63" s="43"/>
      <c r="K63" s="52"/>
    </row>
    <row r="64" spans="2:11" ht="15" hidden="1" outlineLevel="1" x14ac:dyDescent="0.25">
      <c r="B64" s="26" t="s">
        <v>15</v>
      </c>
      <c r="C64" s="19"/>
      <c r="D64" s="16">
        <v>226.12979999999999</v>
      </c>
      <c r="E64" s="16">
        <f>275.9-0.04</f>
        <v>275.85999999999996</v>
      </c>
      <c r="F64" s="16">
        <f>D64-E64</f>
        <v>-49.730199999999968</v>
      </c>
      <c r="G64" s="24">
        <f>+D64-D57</f>
        <v>57.765199999999993</v>
      </c>
      <c r="H64" s="25">
        <f t="shared" ref="H64:H66" si="12">+E64-E57</f>
        <v>-27.196000000000083</v>
      </c>
      <c r="I64" s="23"/>
      <c r="J64" s="43"/>
      <c r="K64" s="52"/>
    </row>
    <row r="65" spans="2:11" ht="15" hidden="1" outlineLevel="1" x14ac:dyDescent="0.25">
      <c r="B65" s="26" t="s">
        <v>16</v>
      </c>
      <c r="C65" s="19"/>
      <c r="D65" s="16">
        <v>277.7869</v>
      </c>
      <c r="E65" s="16">
        <v>315</v>
      </c>
      <c r="F65" s="16">
        <f>D65-E65</f>
        <v>-37.213099999999997</v>
      </c>
      <c r="G65" s="24">
        <f>+D65-D58</f>
        <v>75.27770000000001</v>
      </c>
      <c r="H65" s="25">
        <f t="shared" si="12"/>
        <v>35.300000000000011</v>
      </c>
      <c r="I65" s="23"/>
      <c r="J65" s="43"/>
      <c r="K65" s="52"/>
    </row>
    <row r="66" spans="2:11" ht="15" hidden="1" outlineLevel="1" x14ac:dyDescent="0.25">
      <c r="B66" s="26" t="s">
        <v>17</v>
      </c>
      <c r="C66" s="19"/>
      <c r="D66" s="16">
        <v>303.18450000000001</v>
      </c>
      <c r="E66" s="16">
        <f>347.5-0.04</f>
        <v>347.46</v>
      </c>
      <c r="F66" s="16">
        <f>D66-E66</f>
        <v>-44.275499999999965</v>
      </c>
      <c r="G66" s="24">
        <f>+D66-D59</f>
        <v>88.678600000000017</v>
      </c>
      <c r="H66" s="25">
        <f t="shared" si="12"/>
        <v>8.0600000000000023</v>
      </c>
      <c r="I66" s="23"/>
      <c r="J66" s="43"/>
      <c r="K66" s="52"/>
    </row>
    <row r="67" spans="2:11" ht="15" hidden="1" outlineLevel="1" x14ac:dyDescent="0.25">
      <c r="B67" s="26"/>
      <c r="C67" s="19"/>
      <c r="D67" s="16"/>
      <c r="E67" s="16"/>
      <c r="F67" s="16"/>
      <c r="G67" s="24"/>
      <c r="H67" s="25"/>
      <c r="I67" s="23"/>
      <c r="J67" s="43"/>
      <c r="K67" s="52"/>
    </row>
    <row r="68" spans="2:11" ht="15" hidden="1" outlineLevel="1" x14ac:dyDescent="0.25">
      <c r="B68" s="22">
        <v>1995</v>
      </c>
      <c r="C68" s="19"/>
      <c r="D68" s="23">
        <f>D70+D71+D72+D73</f>
        <v>1074.9898185522236</v>
      </c>
      <c r="E68" s="16">
        <f>E70+E71+E72+E73</f>
        <v>1385.3999999999999</v>
      </c>
      <c r="F68" s="16">
        <f>D68-E68</f>
        <v>-310.41018144777627</v>
      </c>
      <c r="G68" s="24">
        <f>D68-D61</f>
        <v>77.38981855222346</v>
      </c>
      <c r="H68" s="25">
        <f>+E68-E61</f>
        <v>189.07999999999993</v>
      </c>
      <c r="I68" s="23">
        <f>+F68-F61</f>
        <v>-111.69018144777647</v>
      </c>
      <c r="J68" s="43"/>
      <c r="K68" s="52"/>
    </row>
    <row r="69" spans="2:11" ht="15" hidden="1" outlineLevel="1" x14ac:dyDescent="0.25">
      <c r="B69" s="27"/>
      <c r="C69" s="19"/>
      <c r="D69" s="16"/>
      <c r="E69" s="16"/>
      <c r="F69" s="16"/>
      <c r="G69" s="16"/>
      <c r="H69" s="16"/>
      <c r="I69" s="16"/>
      <c r="J69" s="43"/>
      <c r="K69" s="52"/>
    </row>
    <row r="70" spans="2:11" ht="15" hidden="1" outlineLevel="1" x14ac:dyDescent="0.25">
      <c r="B70" s="26" t="s">
        <v>19</v>
      </c>
      <c r="C70" s="19"/>
      <c r="D70" s="16">
        <v>239.75254174566911</v>
      </c>
      <c r="E70" s="16">
        <v>324</v>
      </c>
      <c r="F70" s="16">
        <f>D70-E70</f>
        <v>-84.247458254330894</v>
      </c>
      <c r="G70" s="24">
        <f>+D70-D63</f>
        <v>49.253741745669117</v>
      </c>
      <c r="H70" s="25">
        <f>+E70-E63</f>
        <v>66</v>
      </c>
      <c r="I70" s="16"/>
      <c r="J70" s="43"/>
      <c r="K70" s="52"/>
    </row>
    <row r="71" spans="2:11" ht="15" hidden="1" outlineLevel="1" x14ac:dyDescent="0.25">
      <c r="B71" s="26" t="s">
        <v>20</v>
      </c>
      <c r="C71" s="19"/>
      <c r="D71" s="16">
        <v>257.92067598198736</v>
      </c>
      <c r="E71" s="16">
        <v>394.2</v>
      </c>
      <c r="F71" s="16">
        <f>D71-E71</f>
        <v>-136.27932401801263</v>
      </c>
      <c r="G71" s="24">
        <f>+D71-D64</f>
        <v>31.790875981987369</v>
      </c>
      <c r="H71" s="25">
        <f t="shared" ref="H71:H73" si="13">+E71-E64</f>
        <v>118.34000000000003</v>
      </c>
      <c r="I71" s="16"/>
      <c r="J71" s="43"/>
      <c r="K71" s="52"/>
    </row>
    <row r="72" spans="2:11" ht="15" hidden="1" outlineLevel="1" x14ac:dyDescent="0.25">
      <c r="B72" s="26" t="s">
        <v>21</v>
      </c>
      <c r="C72" s="19"/>
      <c r="D72" s="16">
        <v>300.32307014379512</v>
      </c>
      <c r="E72" s="16">
        <v>329.4</v>
      </c>
      <c r="F72" s="16">
        <f>D72-E72</f>
        <v>-29.076929856204856</v>
      </c>
      <c r="G72" s="24">
        <f>+D72-D65</f>
        <v>22.536170143795118</v>
      </c>
      <c r="H72" s="25">
        <f t="shared" si="13"/>
        <v>14.399999999999977</v>
      </c>
      <c r="I72" s="16"/>
      <c r="J72" s="43"/>
      <c r="K72" s="52"/>
    </row>
    <row r="73" spans="2:11" ht="15" hidden="1" outlineLevel="1" x14ac:dyDescent="0.25">
      <c r="B73" s="26" t="s">
        <v>22</v>
      </c>
      <c r="C73" s="19"/>
      <c r="D73" s="16">
        <v>276.99353068077198</v>
      </c>
      <c r="E73" s="16">
        <v>337.8</v>
      </c>
      <c r="F73" s="16">
        <f>D73-E73</f>
        <v>-60.806469319228029</v>
      </c>
      <c r="G73" s="24">
        <f>+D73-D66</f>
        <v>-26.190969319228032</v>
      </c>
      <c r="H73" s="25">
        <f t="shared" si="13"/>
        <v>-9.6599999999999682</v>
      </c>
      <c r="I73" s="16"/>
      <c r="J73" s="43"/>
      <c r="K73" s="52"/>
    </row>
    <row r="74" spans="2:11" ht="15" hidden="1" outlineLevel="1" x14ac:dyDescent="0.25">
      <c r="B74" s="27"/>
      <c r="C74" s="19"/>
      <c r="D74" s="16"/>
      <c r="E74" s="16"/>
      <c r="F74" s="16"/>
      <c r="G74" s="16"/>
      <c r="H74" s="16"/>
      <c r="I74" s="16"/>
      <c r="J74" s="43"/>
      <c r="K74" s="52"/>
    </row>
    <row r="75" spans="2:11" ht="15" hidden="1" outlineLevel="1" x14ac:dyDescent="0.25">
      <c r="B75" s="26" t="s">
        <v>23</v>
      </c>
      <c r="C75" s="19"/>
      <c r="D75" s="16">
        <v>1132</v>
      </c>
      <c r="E75" s="16">
        <v>1536.3</v>
      </c>
      <c r="F75" s="16">
        <f>D75-E75</f>
        <v>-404.29999999999995</v>
      </c>
      <c r="G75" s="24">
        <f>D75-D68</f>
        <v>57.010181447776404</v>
      </c>
      <c r="H75" s="25">
        <f>+E75-E68</f>
        <v>150.90000000000009</v>
      </c>
      <c r="I75" s="23">
        <f>+F75-F68</f>
        <v>-93.889818552223687</v>
      </c>
      <c r="J75" s="43"/>
      <c r="K75" s="52"/>
    </row>
    <row r="76" spans="2:11" ht="15" hidden="1" outlineLevel="1" x14ac:dyDescent="0.25">
      <c r="B76" s="27"/>
      <c r="C76" s="19"/>
      <c r="D76" s="16"/>
      <c r="E76" s="16"/>
      <c r="F76" s="16"/>
      <c r="G76" s="16"/>
      <c r="H76" s="16"/>
      <c r="I76" s="16"/>
      <c r="J76" s="43"/>
      <c r="K76" s="52"/>
    </row>
    <row r="77" spans="2:11" ht="15" hidden="1" outlineLevel="1" x14ac:dyDescent="0.25">
      <c r="B77" s="26" t="s">
        <v>19</v>
      </c>
      <c r="C77" s="19"/>
      <c r="D77" s="16">
        <v>225.6</v>
      </c>
      <c r="E77" s="16">
        <v>319.7</v>
      </c>
      <c r="F77" s="16">
        <f>D77-E77</f>
        <v>-94.1</v>
      </c>
      <c r="G77" s="24">
        <f>+D77-D70</f>
        <v>-14.152541745669112</v>
      </c>
      <c r="H77" s="25">
        <f>+E77-E70</f>
        <v>-4.3000000000000114</v>
      </c>
      <c r="I77" s="16"/>
      <c r="J77" s="43"/>
      <c r="K77" s="52"/>
    </row>
    <row r="78" spans="2:11" ht="15" hidden="1" outlineLevel="1" x14ac:dyDescent="0.25">
      <c r="B78" s="26" t="s">
        <v>20</v>
      </c>
      <c r="C78" s="19"/>
      <c r="D78" s="16">
        <v>255.5</v>
      </c>
      <c r="E78" s="16">
        <v>375.4</v>
      </c>
      <c r="F78" s="16">
        <f>D78-E78</f>
        <v>-119.89999999999998</v>
      </c>
      <c r="G78" s="24">
        <f>+D78-D71</f>
        <v>-2.4206759819873582</v>
      </c>
      <c r="H78" s="25">
        <f t="shared" ref="H78:H80" si="14">+E78-E71</f>
        <v>-18.800000000000011</v>
      </c>
      <c r="I78" s="16"/>
      <c r="J78" s="43"/>
      <c r="K78" s="52"/>
    </row>
    <row r="79" spans="2:11" ht="15" hidden="1" outlineLevel="1" x14ac:dyDescent="0.25">
      <c r="B79" s="26" t="s">
        <v>24</v>
      </c>
      <c r="C79" s="19"/>
      <c r="D79" s="16">
        <v>328.3</v>
      </c>
      <c r="E79" s="16">
        <v>383.2</v>
      </c>
      <c r="F79" s="16">
        <f>D79-E79</f>
        <v>-54.899999999999977</v>
      </c>
      <c r="G79" s="24">
        <f>+D79-D72</f>
        <v>27.97692985620489</v>
      </c>
      <c r="H79" s="25">
        <f t="shared" si="14"/>
        <v>53.800000000000011</v>
      </c>
      <c r="I79" s="16"/>
      <c r="J79" s="43"/>
      <c r="K79" s="52"/>
    </row>
    <row r="80" spans="2:11" ht="15" hidden="1" outlineLevel="1" x14ac:dyDescent="0.25">
      <c r="B80" s="26" t="s">
        <v>22</v>
      </c>
      <c r="C80" s="19"/>
      <c r="D80" s="16">
        <v>322.7</v>
      </c>
      <c r="E80" s="16">
        <v>458</v>
      </c>
      <c r="F80" s="16">
        <f>D80-E80</f>
        <v>-135.30000000000001</v>
      </c>
      <c r="G80" s="24">
        <f>+D80-D73</f>
        <v>45.706469319228006</v>
      </c>
      <c r="H80" s="25">
        <f t="shared" si="14"/>
        <v>120.19999999999999</v>
      </c>
      <c r="I80" s="16"/>
      <c r="J80" s="43"/>
      <c r="K80" s="52"/>
    </row>
    <row r="81" spans="2:11" ht="15" hidden="1" outlineLevel="1" x14ac:dyDescent="0.25">
      <c r="B81" s="27"/>
      <c r="C81" s="19"/>
      <c r="D81" s="16"/>
      <c r="E81" s="16"/>
      <c r="F81" s="16"/>
      <c r="G81" s="16"/>
      <c r="H81" s="16"/>
      <c r="I81" s="16"/>
      <c r="J81" s="43"/>
      <c r="K81" s="52"/>
    </row>
    <row r="82" spans="2:11" ht="15" hidden="1" outlineLevel="1" x14ac:dyDescent="0.25">
      <c r="B82" s="22">
        <v>1997</v>
      </c>
      <c r="C82" s="19"/>
      <c r="D82" s="16">
        <v>1166.5</v>
      </c>
      <c r="E82" s="16">
        <v>1850.9</v>
      </c>
      <c r="F82" s="16">
        <f>D82-E82</f>
        <v>-684.40000000000009</v>
      </c>
      <c r="G82" s="24">
        <f>D82-D75</f>
        <v>34.5</v>
      </c>
      <c r="H82" s="25">
        <f>+E82-E75</f>
        <v>314.60000000000014</v>
      </c>
      <c r="I82" s="23">
        <f>+F82-F75</f>
        <v>-280.10000000000014</v>
      </c>
      <c r="J82" s="43"/>
      <c r="K82" s="52"/>
    </row>
    <row r="83" spans="2:11" ht="15" hidden="1" outlineLevel="1" x14ac:dyDescent="0.25">
      <c r="B83" s="27"/>
      <c r="C83" s="19"/>
      <c r="D83" s="16"/>
      <c r="E83" s="16"/>
      <c r="F83" s="16"/>
      <c r="G83" s="16"/>
      <c r="H83" s="16"/>
      <c r="I83" s="16"/>
      <c r="J83" s="43"/>
      <c r="K83" s="52"/>
    </row>
    <row r="84" spans="2:11" ht="15" hidden="1" outlineLevel="1" x14ac:dyDescent="0.25">
      <c r="B84" s="26" t="s">
        <v>19</v>
      </c>
      <c r="C84" s="19"/>
      <c r="D84" s="16">
        <v>224.5</v>
      </c>
      <c r="E84" s="16">
        <v>411.5</v>
      </c>
      <c r="F84" s="16">
        <f>D84-E84</f>
        <v>-187</v>
      </c>
      <c r="G84" s="24">
        <f>+D84-D77</f>
        <v>-1.0999999999999943</v>
      </c>
      <c r="H84" s="25">
        <f>+E84-E77</f>
        <v>91.800000000000011</v>
      </c>
      <c r="I84" s="16"/>
      <c r="J84" s="43"/>
      <c r="K84" s="52"/>
    </row>
    <row r="85" spans="2:11" ht="15" hidden="1" outlineLevel="1" x14ac:dyDescent="0.25">
      <c r="B85" s="26" t="s">
        <v>20</v>
      </c>
      <c r="C85" s="19"/>
      <c r="D85" s="16">
        <v>300.8</v>
      </c>
      <c r="E85" s="16">
        <v>415.2</v>
      </c>
      <c r="F85" s="16">
        <f>D85-E85</f>
        <v>-114.39999999999998</v>
      </c>
      <c r="G85" s="24">
        <f>+D85-D78</f>
        <v>45.300000000000011</v>
      </c>
      <c r="H85" s="25">
        <f t="shared" ref="H85:H87" si="15">+E85-E78</f>
        <v>39.800000000000011</v>
      </c>
      <c r="I85" s="16"/>
      <c r="J85" s="43"/>
      <c r="K85" s="52"/>
    </row>
    <row r="86" spans="2:11" ht="15" hidden="1" outlineLevel="1" x14ac:dyDescent="0.25">
      <c r="B86" s="26" t="s">
        <v>24</v>
      </c>
      <c r="C86" s="19"/>
      <c r="D86" s="16">
        <v>334.9</v>
      </c>
      <c r="E86" s="16">
        <v>490.4</v>
      </c>
      <c r="F86" s="16">
        <f>D86-E86</f>
        <v>-155.5</v>
      </c>
      <c r="G86" s="24">
        <f>+D86-D79</f>
        <v>6.5999999999999659</v>
      </c>
      <c r="H86" s="25">
        <f t="shared" si="15"/>
        <v>107.19999999999999</v>
      </c>
      <c r="I86" s="16"/>
      <c r="J86" s="43"/>
      <c r="K86" s="52"/>
    </row>
    <row r="87" spans="2:11" ht="15" hidden="1" outlineLevel="1" x14ac:dyDescent="0.25">
      <c r="B87" s="26" t="s">
        <v>22</v>
      </c>
      <c r="C87" s="19"/>
      <c r="D87" s="16">
        <v>306.3</v>
      </c>
      <c r="E87" s="16">
        <v>533.70000000000005</v>
      </c>
      <c r="F87" s="16">
        <f>D87-E87</f>
        <v>-227.40000000000003</v>
      </c>
      <c r="G87" s="24">
        <f>+D87-D80</f>
        <v>-16.399999999999977</v>
      </c>
      <c r="H87" s="25">
        <f t="shared" si="15"/>
        <v>75.700000000000045</v>
      </c>
      <c r="I87" s="16"/>
      <c r="J87" s="43"/>
      <c r="K87" s="52"/>
    </row>
    <row r="88" spans="2:11" ht="15" hidden="1" outlineLevel="1" x14ac:dyDescent="0.25">
      <c r="B88" s="27"/>
      <c r="C88" s="19"/>
      <c r="D88" s="16"/>
      <c r="E88" s="16"/>
      <c r="F88" s="16"/>
      <c r="G88" s="16"/>
      <c r="H88" s="16"/>
      <c r="I88" s="16"/>
      <c r="J88" s="43"/>
      <c r="K88" s="52"/>
    </row>
    <row r="89" spans="2:11" ht="15" hidden="1" outlineLevel="1" x14ac:dyDescent="0.25">
      <c r="B89" s="22">
        <v>1998</v>
      </c>
      <c r="C89" s="19"/>
      <c r="D89" s="16">
        <f>+D91+D92+D93+D94</f>
        <v>1104</v>
      </c>
      <c r="E89" s="16">
        <f>+E91+E92+E93+E94+0.1</f>
        <v>1983.1</v>
      </c>
      <c r="F89" s="16">
        <f>D89-E89</f>
        <v>-879.09999999999991</v>
      </c>
      <c r="G89" s="24">
        <f>D89-D82</f>
        <v>-62.5</v>
      </c>
      <c r="H89" s="25">
        <f>+E89-E82</f>
        <v>132.19999999999982</v>
      </c>
      <c r="I89" s="16">
        <f>+F89-F82</f>
        <v>-194.69999999999982</v>
      </c>
      <c r="J89" s="43"/>
      <c r="K89" s="52"/>
    </row>
    <row r="90" spans="2:11" ht="15" hidden="1" outlineLevel="1" x14ac:dyDescent="0.25">
      <c r="B90" s="27"/>
      <c r="C90" s="19"/>
      <c r="D90" s="16"/>
      <c r="E90" s="16"/>
      <c r="F90" s="16"/>
      <c r="G90" s="16"/>
      <c r="H90" s="16"/>
      <c r="I90" s="16"/>
      <c r="J90" s="43"/>
      <c r="K90" s="52"/>
    </row>
    <row r="91" spans="2:11" ht="15" hidden="1" outlineLevel="1" x14ac:dyDescent="0.25">
      <c r="B91" s="26" t="s">
        <v>19</v>
      </c>
      <c r="C91" s="19"/>
      <c r="D91" s="16">
        <v>239.4</v>
      </c>
      <c r="E91" s="16">
        <f>466</f>
        <v>466</v>
      </c>
      <c r="F91" s="16">
        <f>D91-E91</f>
        <v>-226.6</v>
      </c>
      <c r="G91" s="24">
        <f>+D91-D84</f>
        <v>14.900000000000006</v>
      </c>
      <c r="H91" s="25">
        <f>+E91-E84</f>
        <v>54.5</v>
      </c>
      <c r="I91" s="16"/>
      <c r="J91" s="43"/>
      <c r="K91" s="52"/>
    </row>
    <row r="92" spans="2:11" ht="15" hidden="1" outlineLevel="1" x14ac:dyDescent="0.25">
      <c r="B92" s="26" t="s">
        <v>20</v>
      </c>
      <c r="C92" s="19"/>
      <c r="D92" s="16">
        <v>276.7</v>
      </c>
      <c r="E92" s="16">
        <f>551.4</f>
        <v>551.4</v>
      </c>
      <c r="F92" s="16">
        <f>D92-E92</f>
        <v>-274.7</v>
      </c>
      <c r="G92" s="24">
        <f>+D92-D85</f>
        <v>-24.100000000000023</v>
      </c>
      <c r="H92" s="25">
        <f t="shared" ref="H92:H94" si="16">+E92-E85</f>
        <v>136.19999999999999</v>
      </c>
      <c r="I92" s="16"/>
      <c r="J92" s="43"/>
      <c r="K92" s="52"/>
    </row>
    <row r="93" spans="2:11" ht="15" hidden="1" outlineLevel="1" x14ac:dyDescent="0.25">
      <c r="B93" s="26" t="s">
        <v>24</v>
      </c>
      <c r="C93" s="19"/>
      <c r="D93" s="16">
        <v>301</v>
      </c>
      <c r="E93" s="16">
        <f>479.5</f>
        <v>479.5</v>
      </c>
      <c r="F93" s="16">
        <f>D93-E93</f>
        <v>-178.5</v>
      </c>
      <c r="G93" s="24">
        <f>+D93-D86</f>
        <v>-33.899999999999977</v>
      </c>
      <c r="H93" s="25">
        <f t="shared" si="16"/>
        <v>-10.899999999999977</v>
      </c>
      <c r="I93" s="16"/>
      <c r="J93" s="43"/>
      <c r="K93" s="52"/>
    </row>
    <row r="94" spans="2:11" ht="15" hidden="1" outlineLevel="1" x14ac:dyDescent="0.25">
      <c r="B94" s="26" t="s">
        <v>22</v>
      </c>
      <c r="C94" s="19"/>
      <c r="D94" s="16">
        <v>286.89999999999998</v>
      </c>
      <c r="E94" s="16">
        <f>486.1</f>
        <v>486.1</v>
      </c>
      <c r="F94" s="16">
        <f>D94-E94</f>
        <v>-199.20000000000005</v>
      </c>
      <c r="G94" s="24">
        <f>+D94-D87</f>
        <v>-19.400000000000034</v>
      </c>
      <c r="H94" s="25">
        <f t="shared" si="16"/>
        <v>-47.600000000000023</v>
      </c>
      <c r="I94" s="16"/>
      <c r="J94" s="43"/>
      <c r="K94" s="52"/>
    </row>
    <row r="95" spans="2:11" ht="15" hidden="1" outlineLevel="1" x14ac:dyDescent="0.25">
      <c r="B95" s="26"/>
      <c r="C95" s="19"/>
      <c r="D95" s="16"/>
      <c r="E95" s="16"/>
      <c r="F95" s="16"/>
      <c r="G95" s="16"/>
      <c r="H95" s="16"/>
      <c r="I95" s="16"/>
      <c r="J95" s="43"/>
      <c r="K95" s="52"/>
    </row>
    <row r="96" spans="2:11" ht="15" hidden="1" outlineLevel="1" x14ac:dyDescent="0.25">
      <c r="B96" s="22">
        <v>1999</v>
      </c>
      <c r="C96" s="19"/>
      <c r="D96" s="16">
        <f>+D98+D99+D100+D101</f>
        <v>1051.1240000000003</v>
      </c>
      <c r="E96" s="16">
        <f>+E98+E99+E100+E101</f>
        <v>1755.1000000000001</v>
      </c>
      <c r="F96" s="16">
        <f>D96-E96</f>
        <v>-703.97599999999989</v>
      </c>
      <c r="G96" s="24">
        <f>D96-D89</f>
        <v>-52.875999999999749</v>
      </c>
      <c r="H96" s="25">
        <f>+E96-E89</f>
        <v>-227.99999999999977</v>
      </c>
      <c r="I96" s="16">
        <f>+F96-F89</f>
        <v>175.12400000000002</v>
      </c>
      <c r="J96" s="43"/>
      <c r="K96" s="52"/>
    </row>
    <row r="97" spans="2:11" ht="15" hidden="1" outlineLevel="1" x14ac:dyDescent="0.25">
      <c r="B97" s="27"/>
      <c r="C97" s="19"/>
      <c r="D97" s="16"/>
      <c r="E97" s="16"/>
      <c r="F97" s="16"/>
      <c r="G97" s="16"/>
      <c r="H97" s="16"/>
      <c r="I97" s="16"/>
      <c r="J97" s="43"/>
      <c r="K97" s="52"/>
    </row>
    <row r="98" spans="2:11" ht="15" hidden="1" outlineLevel="1" x14ac:dyDescent="0.25">
      <c r="B98" s="26" t="s">
        <v>25</v>
      </c>
      <c r="C98" s="19"/>
      <c r="D98" s="16">
        <f>75.6972+67.7546+86.5647</f>
        <v>230.01650000000001</v>
      </c>
      <c r="E98" s="16">
        <v>444.3</v>
      </c>
      <c r="F98" s="16">
        <f>D98-E98</f>
        <v>-214.2835</v>
      </c>
      <c r="G98" s="24">
        <f>+D98-D91</f>
        <v>-9.383499999999998</v>
      </c>
      <c r="H98" s="25">
        <f>+E98-E91</f>
        <v>-21.699999999999989</v>
      </c>
      <c r="I98" s="16"/>
      <c r="J98" s="43"/>
      <c r="K98" s="52"/>
    </row>
    <row r="99" spans="2:11" ht="15" hidden="1" outlineLevel="1" x14ac:dyDescent="0.25">
      <c r="B99" s="26" t="s">
        <v>26</v>
      </c>
      <c r="C99" s="19"/>
      <c r="D99" s="16">
        <f>86.7668+81.3104+93.0015</f>
        <v>261.07870000000003</v>
      </c>
      <c r="E99" s="16">
        <v>369.6</v>
      </c>
      <c r="F99" s="16">
        <f>D99-E99</f>
        <v>-108.5213</v>
      </c>
      <c r="G99" s="24">
        <f>+D99-D92</f>
        <v>-15.621299999999962</v>
      </c>
      <c r="H99" s="25">
        <f t="shared" ref="H99:H101" si="17">+E99-E92</f>
        <v>-181.79999999999995</v>
      </c>
      <c r="I99" s="16"/>
      <c r="J99" s="43"/>
      <c r="K99" s="52"/>
    </row>
    <row r="100" spans="2:11" ht="15" hidden="1" outlineLevel="1" x14ac:dyDescent="0.25">
      <c r="B100" s="26" t="s">
        <v>27</v>
      </c>
      <c r="C100" s="19"/>
      <c r="D100" s="16">
        <f>102.6213+86.7107+98.1448</f>
        <v>287.47680000000003</v>
      </c>
      <c r="E100" s="16">
        <v>413.4</v>
      </c>
      <c r="F100" s="16">
        <f>D100-E100</f>
        <v>-125.92319999999995</v>
      </c>
      <c r="G100" s="24">
        <f>+D100-D93</f>
        <v>-13.523199999999974</v>
      </c>
      <c r="H100" s="25">
        <f t="shared" si="17"/>
        <v>-66.100000000000023</v>
      </c>
      <c r="I100" s="16"/>
      <c r="J100" s="43"/>
      <c r="K100" s="52"/>
    </row>
    <row r="101" spans="2:11" ht="15" hidden="1" outlineLevel="1" x14ac:dyDescent="0.25">
      <c r="B101" s="26" t="s">
        <v>28</v>
      </c>
      <c r="C101" s="19"/>
      <c r="D101" s="16">
        <f>87.0591+95.3511+90.1418</f>
        <v>272.55200000000002</v>
      </c>
      <c r="E101" s="16">
        <v>527.79999999999995</v>
      </c>
      <c r="F101" s="16">
        <f>D101-E101</f>
        <v>-255.24799999999993</v>
      </c>
      <c r="G101" s="24">
        <f>+D101-D94</f>
        <v>-14.347999999999956</v>
      </c>
      <c r="H101" s="25">
        <f t="shared" si="17"/>
        <v>41.699999999999932</v>
      </c>
      <c r="I101" s="16"/>
      <c r="J101" s="43"/>
      <c r="K101" s="52"/>
    </row>
    <row r="102" spans="2:11" ht="15" hidden="1" outlineLevel="1" x14ac:dyDescent="0.25">
      <c r="B102" s="26"/>
      <c r="C102" s="19"/>
      <c r="D102" s="16"/>
      <c r="E102" s="16"/>
      <c r="F102" s="16"/>
      <c r="G102" s="16"/>
      <c r="H102" s="16"/>
      <c r="I102" s="16"/>
      <c r="J102" s="43"/>
      <c r="K102" s="52"/>
    </row>
    <row r="103" spans="2:11" ht="15" hidden="1" outlineLevel="1" x14ac:dyDescent="0.25">
      <c r="B103" s="22">
        <v>2000</v>
      </c>
      <c r="C103" s="19"/>
      <c r="D103" s="16">
        <f>+D105+D106+D107+D108</f>
        <v>1246.0899999999999</v>
      </c>
      <c r="E103" s="16">
        <f>+E105+E106+E107+E108</f>
        <v>1829.7000000000003</v>
      </c>
      <c r="F103" s="16">
        <f>D103-E103</f>
        <v>-583.61000000000035</v>
      </c>
      <c r="G103" s="24">
        <f>D103-D96</f>
        <v>194.96599999999967</v>
      </c>
      <c r="H103" s="25">
        <f>+E103-E96</f>
        <v>74.600000000000136</v>
      </c>
      <c r="I103" s="16">
        <f>+F103-F96</f>
        <v>120.36599999999953</v>
      </c>
      <c r="J103" s="43"/>
      <c r="K103" s="52"/>
    </row>
    <row r="104" spans="2:11" ht="15" hidden="1" outlineLevel="1" x14ac:dyDescent="0.25">
      <c r="B104" s="27"/>
      <c r="C104" s="19"/>
      <c r="D104" s="16"/>
      <c r="E104" s="16"/>
      <c r="F104" s="16"/>
      <c r="G104" s="16"/>
      <c r="H104" s="16"/>
      <c r="I104" s="16"/>
      <c r="J104" s="43"/>
      <c r="K104" s="52"/>
    </row>
    <row r="105" spans="2:11" ht="15" hidden="1" outlineLevel="1" x14ac:dyDescent="0.25">
      <c r="B105" s="26" t="s">
        <v>25</v>
      </c>
      <c r="C105" s="19"/>
      <c r="D105" s="16">
        <v>266.35000000000002</v>
      </c>
      <c r="E105" s="16">
        <v>459.6</v>
      </c>
      <c r="F105" s="16">
        <f>D105-E105</f>
        <v>-193.25</v>
      </c>
      <c r="G105" s="24">
        <f>+D105-D98</f>
        <v>36.333500000000015</v>
      </c>
      <c r="H105" s="25">
        <f>+E105-E98</f>
        <v>15.300000000000011</v>
      </c>
      <c r="I105" s="16"/>
      <c r="J105" s="43"/>
      <c r="K105" s="52"/>
    </row>
    <row r="106" spans="2:11" ht="15" hidden="1" outlineLevel="1" x14ac:dyDescent="0.25">
      <c r="B106" s="26" t="s">
        <v>26</v>
      </c>
      <c r="C106" s="19"/>
      <c r="D106" s="16">
        <v>312.44</v>
      </c>
      <c r="E106" s="16">
        <v>470.8</v>
      </c>
      <c r="F106" s="16">
        <f>D106-E106</f>
        <v>-158.36000000000001</v>
      </c>
      <c r="G106" s="24">
        <f>+D106-D99</f>
        <v>51.361299999999972</v>
      </c>
      <c r="H106" s="25">
        <f t="shared" ref="H106:H108" si="18">+E106-E99</f>
        <v>101.19999999999999</v>
      </c>
      <c r="I106" s="16"/>
      <c r="J106" s="43"/>
      <c r="K106" s="52"/>
    </row>
    <row r="107" spans="2:11" ht="15" hidden="1" outlineLevel="1" x14ac:dyDescent="0.25">
      <c r="B107" s="26" t="s">
        <v>27</v>
      </c>
      <c r="C107" s="19"/>
      <c r="D107" s="16">
        <v>346.6</v>
      </c>
      <c r="E107" s="16">
        <v>449.9</v>
      </c>
      <c r="F107" s="16">
        <f>D107-E107</f>
        <v>-103.29999999999995</v>
      </c>
      <c r="G107" s="24">
        <f>+D107-D100</f>
        <v>59.123199999999997</v>
      </c>
      <c r="H107" s="25">
        <f t="shared" si="18"/>
        <v>36.5</v>
      </c>
      <c r="I107" s="16"/>
      <c r="J107" s="43"/>
      <c r="K107" s="52"/>
    </row>
    <row r="108" spans="2:11" ht="15" hidden="1" outlineLevel="1" x14ac:dyDescent="0.25">
      <c r="B108" s="26" t="s">
        <v>28</v>
      </c>
      <c r="C108" s="19"/>
      <c r="D108" s="16">
        <v>320.7</v>
      </c>
      <c r="E108" s="16">
        <v>449.4</v>
      </c>
      <c r="F108" s="16">
        <f>D108-E108</f>
        <v>-128.69999999999999</v>
      </c>
      <c r="G108" s="24">
        <f>+D108-D101</f>
        <v>48.147999999999968</v>
      </c>
      <c r="H108" s="25">
        <f t="shared" si="18"/>
        <v>-78.399999999999977</v>
      </c>
      <c r="I108" s="16"/>
      <c r="J108" s="43"/>
      <c r="K108" s="52"/>
    </row>
    <row r="109" spans="2:11" ht="15" hidden="1" outlineLevel="1" x14ac:dyDescent="0.25">
      <c r="B109" s="26"/>
      <c r="C109" s="19"/>
      <c r="D109" s="16"/>
      <c r="E109" s="16"/>
      <c r="F109" s="16"/>
      <c r="G109" s="16"/>
      <c r="H109" s="16"/>
      <c r="I109" s="16"/>
      <c r="J109" s="43"/>
      <c r="K109" s="52"/>
    </row>
    <row r="110" spans="2:11" ht="15" hidden="1" outlineLevel="1" x14ac:dyDescent="0.25">
      <c r="B110" s="22">
        <v>2001</v>
      </c>
      <c r="C110" s="19"/>
      <c r="D110" s="16">
        <f>+D112+D113+D114+D115</f>
        <v>1284.8</v>
      </c>
      <c r="E110" s="16">
        <f>+E112+E113+E114+E115</f>
        <v>1707.6999999999998</v>
      </c>
      <c r="F110" s="16">
        <f>D110-E110</f>
        <v>-422.89999999999986</v>
      </c>
      <c r="G110" s="24">
        <f>D110-D103</f>
        <v>38.710000000000036</v>
      </c>
      <c r="H110" s="25">
        <f>+E110-E103</f>
        <v>-122.00000000000045</v>
      </c>
      <c r="I110" s="16">
        <f>+F110-F103</f>
        <v>160.71000000000049</v>
      </c>
      <c r="J110" s="43"/>
      <c r="K110" s="52"/>
    </row>
    <row r="111" spans="2:11" ht="15" hidden="1" outlineLevel="1" x14ac:dyDescent="0.25">
      <c r="B111" s="27"/>
      <c r="C111" s="19"/>
      <c r="D111" s="16"/>
      <c r="E111" s="16"/>
      <c r="F111" s="16"/>
      <c r="G111" s="16"/>
      <c r="H111" s="16"/>
      <c r="I111" s="16"/>
      <c r="J111" s="43"/>
      <c r="K111" s="52"/>
    </row>
    <row r="112" spans="2:11" ht="15" hidden="1" outlineLevel="1" x14ac:dyDescent="0.25">
      <c r="B112" s="26" t="s">
        <v>25</v>
      </c>
      <c r="C112" s="19"/>
      <c r="D112" s="16">
        <v>287.60000000000002</v>
      </c>
      <c r="E112" s="16">
        <v>400.9</v>
      </c>
      <c r="F112" s="16">
        <f>D112-E112</f>
        <v>-113.29999999999995</v>
      </c>
      <c r="G112" s="24">
        <f>+D112-D105</f>
        <v>21.25</v>
      </c>
      <c r="H112" s="25">
        <f>+E112-E105</f>
        <v>-58.700000000000045</v>
      </c>
      <c r="I112" s="16"/>
      <c r="J112" s="43"/>
      <c r="K112" s="52"/>
    </row>
    <row r="113" spans="2:11" ht="15" hidden="1" outlineLevel="1" x14ac:dyDescent="0.25">
      <c r="B113" s="26" t="s">
        <v>26</v>
      </c>
      <c r="C113" s="19"/>
      <c r="D113" s="16">
        <v>307.5</v>
      </c>
      <c r="E113" s="16">
        <v>455</v>
      </c>
      <c r="F113" s="16">
        <f>D113-E113</f>
        <v>-147.5</v>
      </c>
      <c r="G113" s="24">
        <f>+D113-D106</f>
        <v>-4.9399999999999977</v>
      </c>
      <c r="H113" s="25">
        <f t="shared" ref="H113:H115" si="19">+E113-E106</f>
        <v>-15.800000000000011</v>
      </c>
      <c r="I113" s="16"/>
      <c r="J113" s="43"/>
      <c r="K113" s="52"/>
    </row>
    <row r="114" spans="2:11" ht="15" hidden="1" outlineLevel="1" x14ac:dyDescent="0.25">
      <c r="B114" s="26" t="s">
        <v>27</v>
      </c>
      <c r="C114" s="19"/>
      <c r="D114" s="16">
        <v>353</v>
      </c>
      <c r="E114" s="16">
        <v>419.9</v>
      </c>
      <c r="F114" s="16">
        <f>D114-E114</f>
        <v>-66.899999999999977</v>
      </c>
      <c r="G114" s="24">
        <f>+D114-D107</f>
        <v>6.3999999999999773</v>
      </c>
      <c r="H114" s="25">
        <f t="shared" si="19"/>
        <v>-30</v>
      </c>
      <c r="I114" s="16"/>
      <c r="J114" s="43"/>
      <c r="K114" s="52"/>
    </row>
    <row r="115" spans="2:11" ht="15" hidden="1" outlineLevel="1" x14ac:dyDescent="0.25">
      <c r="B115" s="26" t="s">
        <v>28</v>
      </c>
      <c r="C115" s="19"/>
      <c r="D115" s="16">
        <v>336.7</v>
      </c>
      <c r="E115" s="16">
        <v>431.9</v>
      </c>
      <c r="F115" s="16">
        <f>D115-E115</f>
        <v>-95.199999999999989</v>
      </c>
      <c r="G115" s="24">
        <f>+D115-D108</f>
        <v>16</v>
      </c>
      <c r="H115" s="25">
        <f t="shared" si="19"/>
        <v>-17.5</v>
      </c>
      <c r="I115" s="16"/>
      <c r="J115" s="43"/>
      <c r="K115" s="52"/>
    </row>
    <row r="116" spans="2:11" ht="15" hidden="1" outlineLevel="1" x14ac:dyDescent="0.25">
      <c r="B116" s="26"/>
      <c r="C116" s="19"/>
      <c r="D116" s="16"/>
      <c r="E116" s="16"/>
      <c r="F116" s="16"/>
      <c r="G116" s="16"/>
      <c r="H116" s="16"/>
      <c r="I116" s="16"/>
      <c r="J116" s="43"/>
      <c r="K116" s="52"/>
    </row>
    <row r="117" spans="2:11" ht="15" hidden="1" outlineLevel="1" x14ac:dyDescent="0.25">
      <c r="B117" s="22">
        <v>2002</v>
      </c>
      <c r="C117" s="19"/>
      <c r="D117" s="16">
        <f>+D119+D120+D121+D122</f>
        <v>1298.7310000000002</v>
      </c>
      <c r="E117" s="16">
        <f>+E119+E120+E121+E122</f>
        <v>1774.9</v>
      </c>
      <c r="F117" s="16">
        <f>D117-E117</f>
        <v>-476.16899999999987</v>
      </c>
      <c r="G117" s="24">
        <f>D117-D110</f>
        <v>13.931000000000267</v>
      </c>
      <c r="H117" s="25">
        <f>+E117-E110</f>
        <v>67.200000000000273</v>
      </c>
      <c r="I117" s="16">
        <f>+F117-F110</f>
        <v>-53.269000000000005</v>
      </c>
      <c r="J117" s="43"/>
      <c r="K117" s="52"/>
    </row>
    <row r="118" spans="2:11" ht="15" hidden="1" outlineLevel="1" x14ac:dyDescent="0.25">
      <c r="B118" s="27"/>
      <c r="C118" s="19"/>
      <c r="D118" s="16"/>
      <c r="E118" s="16"/>
      <c r="F118" s="16"/>
      <c r="G118" s="16"/>
      <c r="H118" s="16"/>
      <c r="I118" s="16"/>
      <c r="J118" s="43"/>
      <c r="K118" s="52"/>
    </row>
    <row r="119" spans="2:11" ht="15" hidden="1" outlineLevel="1" x14ac:dyDescent="0.25">
      <c r="B119" s="26" t="s">
        <v>25</v>
      </c>
      <c r="C119" s="19"/>
      <c r="D119" s="16">
        <v>272.423</v>
      </c>
      <c r="E119" s="16">
        <v>393</v>
      </c>
      <c r="F119" s="16">
        <f>D119-E119</f>
        <v>-120.577</v>
      </c>
      <c r="G119" s="24">
        <f>+D119-D112</f>
        <v>-15.177000000000021</v>
      </c>
      <c r="H119" s="25">
        <f>+E119-E112</f>
        <v>-7.8999999999999773</v>
      </c>
      <c r="I119" s="16"/>
      <c r="J119" s="43"/>
      <c r="K119" s="52"/>
    </row>
    <row r="120" spans="2:11" ht="15" hidden="1" outlineLevel="1" x14ac:dyDescent="0.25">
      <c r="B120" s="26" t="s">
        <v>26</v>
      </c>
      <c r="C120" s="19"/>
      <c r="D120" s="16">
        <v>318.45800000000003</v>
      </c>
      <c r="E120" s="16">
        <v>461.7</v>
      </c>
      <c r="F120" s="16">
        <f>D120-E120</f>
        <v>-143.24199999999996</v>
      </c>
      <c r="G120" s="24">
        <f>+D120-D113</f>
        <v>10.958000000000027</v>
      </c>
      <c r="H120" s="25">
        <f t="shared" ref="H120:H122" si="20">+E120-E113</f>
        <v>6.6999999999999886</v>
      </c>
      <c r="I120" s="16"/>
      <c r="J120" s="43"/>
      <c r="K120" s="52"/>
    </row>
    <row r="121" spans="2:11" ht="15" hidden="1" outlineLevel="1" x14ac:dyDescent="0.25">
      <c r="B121" s="26" t="s">
        <v>27</v>
      </c>
      <c r="C121" s="19"/>
      <c r="D121" s="16">
        <v>353.14800000000002</v>
      </c>
      <c r="E121" s="16">
        <v>480.1</v>
      </c>
      <c r="F121" s="16">
        <f>D121-E121</f>
        <v>-126.952</v>
      </c>
      <c r="G121" s="24">
        <f>+D121-D114</f>
        <v>0.14800000000002456</v>
      </c>
      <c r="H121" s="25">
        <f t="shared" si="20"/>
        <v>60.200000000000045</v>
      </c>
      <c r="I121" s="16"/>
      <c r="J121" s="43"/>
      <c r="K121" s="52"/>
    </row>
    <row r="122" spans="2:11" ht="15" hidden="1" outlineLevel="1" x14ac:dyDescent="0.25">
      <c r="B122" s="26" t="s">
        <v>28</v>
      </c>
      <c r="C122" s="19"/>
      <c r="D122" s="16">
        <v>354.702</v>
      </c>
      <c r="E122" s="16">
        <v>440.1</v>
      </c>
      <c r="F122" s="16">
        <f>D122-E122</f>
        <v>-85.398000000000025</v>
      </c>
      <c r="G122" s="24">
        <f>+D122-D115</f>
        <v>18.00200000000001</v>
      </c>
      <c r="H122" s="25">
        <f t="shared" si="20"/>
        <v>8.2000000000000455</v>
      </c>
      <c r="I122" s="16"/>
      <c r="J122" s="43"/>
      <c r="K122" s="52"/>
    </row>
    <row r="123" spans="2:11" ht="15" hidden="1" outlineLevel="1" x14ac:dyDescent="0.25">
      <c r="B123" s="26"/>
      <c r="C123" s="19"/>
      <c r="D123" s="16"/>
      <c r="E123" s="16"/>
      <c r="F123" s="16"/>
      <c r="G123" s="16"/>
      <c r="H123" s="16"/>
      <c r="I123" s="16"/>
      <c r="J123" s="43"/>
      <c r="K123" s="52"/>
    </row>
    <row r="124" spans="2:11" ht="15" hidden="1" outlineLevel="1" x14ac:dyDescent="0.25">
      <c r="B124" s="22">
        <v>2003</v>
      </c>
      <c r="C124" s="19"/>
      <c r="D124" s="16">
        <f>+D126+D127+D128+D129</f>
        <v>1597.379184512464</v>
      </c>
      <c r="E124" s="16">
        <f>+E126+E127+E128+E129</f>
        <v>1615.9061000000002</v>
      </c>
      <c r="F124" s="16">
        <f>D124-E124</f>
        <v>-18.526915487536144</v>
      </c>
      <c r="G124" s="24">
        <f>D124-D117</f>
        <v>298.64818451246379</v>
      </c>
      <c r="H124" s="25">
        <f>+E124-E117</f>
        <v>-158.99389999999994</v>
      </c>
      <c r="I124" s="16">
        <f>+F124-F117</f>
        <v>457.64208451246373</v>
      </c>
      <c r="J124" s="43"/>
      <c r="K124" s="52"/>
    </row>
    <row r="125" spans="2:11" ht="15" hidden="1" outlineLevel="1" x14ac:dyDescent="0.25">
      <c r="B125" s="27"/>
      <c r="C125" s="19"/>
      <c r="D125" s="16"/>
      <c r="E125" s="16"/>
      <c r="F125" s="16"/>
      <c r="G125" s="16"/>
      <c r="H125" s="16"/>
      <c r="I125" s="16"/>
      <c r="J125" s="43"/>
      <c r="K125" s="52"/>
    </row>
    <row r="126" spans="2:11" ht="15" hidden="1" outlineLevel="1" x14ac:dyDescent="0.25">
      <c r="B126" s="26" t="s">
        <v>25</v>
      </c>
      <c r="C126" s="19"/>
      <c r="D126" s="16">
        <v>334.81849761507505</v>
      </c>
      <c r="E126" s="16">
        <v>389.8134</v>
      </c>
      <c r="F126" s="16">
        <f>D126-E126</f>
        <v>-54.994902384924956</v>
      </c>
      <c r="G126" s="24">
        <f>+D126-D119</f>
        <v>62.395497615075044</v>
      </c>
      <c r="H126" s="25">
        <f>+E126-E119</f>
        <v>-3.1865999999999985</v>
      </c>
      <c r="I126" s="16"/>
      <c r="J126" s="43"/>
      <c r="K126" s="52"/>
    </row>
    <row r="127" spans="2:11" ht="15" hidden="1" outlineLevel="1" x14ac:dyDescent="0.25">
      <c r="B127" s="26" t="s">
        <v>26</v>
      </c>
      <c r="C127" s="19"/>
      <c r="D127" s="16">
        <v>393.96062597036996</v>
      </c>
      <c r="E127" s="16">
        <v>389.74750000000006</v>
      </c>
      <c r="F127" s="16">
        <f>D127-E127</f>
        <v>4.2131259703699016</v>
      </c>
      <c r="G127" s="24">
        <f>+D127-D120</f>
        <v>75.502625970369934</v>
      </c>
      <c r="H127" s="25">
        <f t="shared" ref="H127:H129" si="21">+E127-E120</f>
        <v>-71.95249999999993</v>
      </c>
      <c r="I127" s="16"/>
      <c r="J127" s="43"/>
      <c r="K127" s="52"/>
    </row>
    <row r="128" spans="2:11" ht="15" hidden="1" outlineLevel="1" x14ac:dyDescent="0.25">
      <c r="B128" s="26" t="s">
        <v>27</v>
      </c>
      <c r="C128" s="19"/>
      <c r="D128" s="16">
        <v>438.20483265344308</v>
      </c>
      <c r="E128" s="16">
        <v>405.75529999999998</v>
      </c>
      <c r="F128" s="16">
        <f>D128-E128</f>
        <v>32.4495326534431</v>
      </c>
      <c r="G128" s="24">
        <f>+D128-D121</f>
        <v>85.056832653443053</v>
      </c>
      <c r="H128" s="25">
        <f t="shared" si="21"/>
        <v>-74.344700000000046</v>
      </c>
      <c r="I128" s="16"/>
      <c r="J128" s="43"/>
      <c r="K128" s="52"/>
    </row>
    <row r="129" spans="2:11" ht="15" hidden="1" outlineLevel="1" x14ac:dyDescent="0.25">
      <c r="B129" s="26" t="s">
        <v>28</v>
      </c>
      <c r="C129" s="19"/>
      <c r="D129" s="16">
        <v>430.39522827357609</v>
      </c>
      <c r="E129" s="16">
        <v>430.58990000000006</v>
      </c>
      <c r="F129" s="16">
        <f>D129-E129</f>
        <v>-0.19467172642396235</v>
      </c>
      <c r="G129" s="24">
        <f>+D129-D122</f>
        <v>75.693228273576096</v>
      </c>
      <c r="H129" s="25">
        <f t="shared" si="21"/>
        <v>-9.5100999999999658</v>
      </c>
      <c r="I129" s="16"/>
      <c r="J129" s="43"/>
      <c r="K129" s="52"/>
    </row>
    <row r="130" spans="2:11" ht="15" hidden="1" outlineLevel="1" x14ac:dyDescent="0.25">
      <c r="B130" s="26"/>
      <c r="C130" s="19"/>
      <c r="D130" s="16"/>
      <c r="E130" s="16"/>
      <c r="F130" s="16"/>
      <c r="G130" s="16"/>
      <c r="H130" s="16"/>
      <c r="I130" s="16"/>
      <c r="J130" s="43"/>
      <c r="K130" s="52"/>
    </row>
    <row r="131" spans="2:11" ht="15" hidden="1" outlineLevel="1" x14ac:dyDescent="0.25">
      <c r="B131" s="22">
        <v>2004</v>
      </c>
      <c r="C131" s="19"/>
      <c r="D131" s="16">
        <f>+D133+D134+D135+D136</f>
        <v>2165.8374754813422</v>
      </c>
      <c r="E131" s="16">
        <f>+E133+E134+E135+E136</f>
        <v>1876.8583753963301</v>
      </c>
      <c r="F131" s="16">
        <f>D131-E131</f>
        <v>288.97910008501208</v>
      </c>
      <c r="G131" s="24">
        <f>D131-D124</f>
        <v>568.45829096887815</v>
      </c>
      <c r="H131" s="25">
        <f>+E131-E124</f>
        <v>260.95227539632992</v>
      </c>
      <c r="I131" s="16">
        <f>+F131-F124</f>
        <v>307.50601557254822</v>
      </c>
      <c r="J131" s="43"/>
      <c r="K131" s="52"/>
    </row>
    <row r="132" spans="2:11" ht="15" hidden="1" outlineLevel="1" x14ac:dyDescent="0.25">
      <c r="B132" s="27"/>
      <c r="C132" s="19"/>
      <c r="D132" s="16"/>
      <c r="E132" s="16"/>
      <c r="F132" s="16"/>
      <c r="G132" s="16"/>
      <c r="H132" s="16"/>
      <c r="I132" s="16"/>
      <c r="J132" s="43"/>
      <c r="K132" s="52"/>
    </row>
    <row r="133" spans="2:11" ht="15" hidden="1" outlineLevel="1" x14ac:dyDescent="0.25">
      <c r="B133" s="26" t="s">
        <v>25</v>
      </c>
      <c r="C133" s="19"/>
      <c r="D133" s="16">
        <v>460.96996835849893</v>
      </c>
      <c r="E133" s="16">
        <v>412.55129890184003</v>
      </c>
      <c r="F133" s="16">
        <f>D133-E133</f>
        <v>48.418669456658904</v>
      </c>
      <c r="G133" s="24">
        <f>+D133-D126</f>
        <v>126.15147074342389</v>
      </c>
      <c r="H133" s="25">
        <f>+E133-E126</f>
        <v>22.737898901840026</v>
      </c>
      <c r="I133" s="16"/>
      <c r="J133" s="43"/>
      <c r="K133" s="52"/>
    </row>
    <row r="134" spans="2:11" ht="15" hidden="1" outlineLevel="1" x14ac:dyDescent="0.25">
      <c r="B134" s="26" t="s">
        <v>26</v>
      </c>
      <c r="C134" s="19"/>
      <c r="D134" s="16">
        <v>540.42929490518804</v>
      </c>
      <c r="E134" s="16">
        <v>437.53045592033999</v>
      </c>
      <c r="F134" s="16">
        <f>D134-E134</f>
        <v>102.89883898484806</v>
      </c>
      <c r="G134" s="24">
        <f>+D134-D127</f>
        <v>146.46866893481808</v>
      </c>
      <c r="H134" s="25">
        <f t="shared" ref="H134:H136" si="22">+E134-E127</f>
        <v>47.78295592033993</v>
      </c>
      <c r="I134" s="16"/>
      <c r="J134" s="43"/>
      <c r="K134" s="52"/>
    </row>
    <row r="135" spans="2:11" ht="15" hidden="1" outlineLevel="1" x14ac:dyDescent="0.25">
      <c r="B135" s="26" t="s">
        <v>27</v>
      </c>
      <c r="C135" s="19"/>
      <c r="D135" s="16">
        <v>599.39475957340903</v>
      </c>
      <c r="E135" s="16">
        <v>466.62525731588994</v>
      </c>
      <c r="F135" s="16">
        <f>D135-E135</f>
        <v>132.76950225751909</v>
      </c>
      <c r="G135" s="24">
        <f>+D135-D128</f>
        <v>161.18992691996596</v>
      </c>
      <c r="H135" s="25">
        <f t="shared" si="22"/>
        <v>60.869957315889963</v>
      </c>
      <c r="I135" s="16"/>
      <c r="J135" s="43"/>
      <c r="K135" s="52"/>
    </row>
    <row r="136" spans="2:11" ht="15" hidden="1" outlineLevel="1" x14ac:dyDescent="0.25">
      <c r="B136" s="26" t="s">
        <v>28</v>
      </c>
      <c r="C136" s="19"/>
      <c r="D136" s="16">
        <v>565.04345264424592</v>
      </c>
      <c r="E136" s="16">
        <v>560.15136325826006</v>
      </c>
      <c r="F136" s="16">
        <f>D136-E136</f>
        <v>4.8920893859858552</v>
      </c>
      <c r="G136" s="24">
        <f>+D136-D129</f>
        <v>134.64822437066982</v>
      </c>
      <c r="H136" s="25">
        <f t="shared" si="22"/>
        <v>129.56146325826001</v>
      </c>
      <c r="I136" s="16"/>
      <c r="J136" s="43"/>
      <c r="K136" s="52"/>
    </row>
    <row r="137" spans="2:11" ht="15" hidden="1" outlineLevel="1" x14ac:dyDescent="0.25">
      <c r="B137" s="26"/>
      <c r="C137" s="19"/>
      <c r="D137" s="16"/>
      <c r="E137" s="16"/>
      <c r="F137" s="16"/>
      <c r="G137" s="16"/>
      <c r="H137" s="16"/>
      <c r="I137" s="16"/>
      <c r="J137" s="43"/>
      <c r="K137" s="52"/>
    </row>
    <row r="138" spans="2:11" ht="15" hidden="1" outlineLevel="1" x14ac:dyDescent="0.25">
      <c r="B138" s="22">
        <v>2005</v>
      </c>
      <c r="C138" s="19"/>
      <c r="D138" s="16">
        <f>+D140+D141+D142+D143</f>
        <v>2826.7175148945171</v>
      </c>
      <c r="E138" s="16">
        <f>+E140+E141+E142+E143</f>
        <v>2430.822576</v>
      </c>
      <c r="F138" s="16">
        <f>D138-E138</f>
        <v>395.89493889451705</v>
      </c>
      <c r="G138" s="24">
        <f>D138-D131</f>
        <v>660.88003941317493</v>
      </c>
      <c r="H138" s="25">
        <f>+E138-E131</f>
        <v>553.96420060366995</v>
      </c>
      <c r="I138" s="16">
        <f>+F138-F131</f>
        <v>106.91583880950498</v>
      </c>
      <c r="J138" s="43"/>
      <c r="K138" s="52"/>
    </row>
    <row r="139" spans="2:11" ht="15" hidden="1" outlineLevel="1" x14ac:dyDescent="0.25">
      <c r="B139" s="27"/>
      <c r="C139" s="19"/>
      <c r="D139" s="16"/>
      <c r="E139" s="16"/>
      <c r="F139" s="16"/>
      <c r="G139" s="16"/>
      <c r="H139" s="16"/>
      <c r="I139" s="16"/>
      <c r="J139" s="43"/>
      <c r="K139" s="52"/>
    </row>
    <row r="140" spans="2:11" ht="15" hidden="1" outlineLevel="1" x14ac:dyDescent="0.25">
      <c r="B140" s="26" t="s">
        <v>25</v>
      </c>
      <c r="C140" s="19"/>
      <c r="D140" s="16">
        <v>553.07882290651094</v>
      </c>
      <c r="E140" s="16">
        <v>499.02201700000001</v>
      </c>
      <c r="F140" s="16">
        <f>D140-E140</f>
        <v>54.056805906510931</v>
      </c>
      <c r="G140" s="24">
        <f>+D140-D133</f>
        <v>92.108854548012005</v>
      </c>
      <c r="H140" s="25">
        <f>+E140-E133</f>
        <v>86.470718098159978</v>
      </c>
      <c r="I140" s="16"/>
      <c r="J140" s="43"/>
      <c r="K140" s="52"/>
    </row>
    <row r="141" spans="2:11" ht="15" hidden="1" outlineLevel="1" x14ac:dyDescent="0.25">
      <c r="B141" s="26" t="s">
        <v>26</v>
      </c>
      <c r="C141" s="19"/>
      <c r="D141" s="16">
        <v>700.68112707479997</v>
      </c>
      <c r="E141" s="16">
        <v>585.23032599999999</v>
      </c>
      <c r="F141" s="16">
        <f>D141-E141</f>
        <v>115.45080107479998</v>
      </c>
      <c r="G141" s="24">
        <f>+D141-D134</f>
        <v>160.25183216961193</v>
      </c>
      <c r="H141" s="25">
        <f t="shared" ref="H141:H143" si="23">+E141-E134</f>
        <v>147.69987007966</v>
      </c>
      <c r="I141" s="16"/>
      <c r="J141" s="43"/>
      <c r="K141" s="52"/>
    </row>
    <row r="142" spans="2:11" ht="15" hidden="1" outlineLevel="1" x14ac:dyDescent="0.25">
      <c r="B142" s="26" t="s">
        <v>27</v>
      </c>
      <c r="C142" s="19"/>
      <c r="D142" s="16">
        <v>761.44620188671104</v>
      </c>
      <c r="E142" s="16">
        <v>641.25795199999993</v>
      </c>
      <c r="F142" s="16">
        <f>D142-E142</f>
        <v>120.18824988671111</v>
      </c>
      <c r="G142" s="24">
        <f>+D142-D135</f>
        <v>162.051442313302</v>
      </c>
      <c r="H142" s="25">
        <f t="shared" si="23"/>
        <v>174.63269468410999</v>
      </c>
      <c r="I142" s="16"/>
      <c r="J142" s="43"/>
      <c r="K142" s="52"/>
    </row>
    <row r="143" spans="2:11" ht="15" hidden="1" outlineLevel="1" x14ac:dyDescent="0.25">
      <c r="B143" s="26" t="s">
        <v>28</v>
      </c>
      <c r="C143" s="19"/>
      <c r="D143" s="16">
        <v>811.51136302649502</v>
      </c>
      <c r="E143" s="16">
        <v>705.31228099999998</v>
      </c>
      <c r="F143" s="16">
        <f>D143-E143</f>
        <v>106.19908202649503</v>
      </c>
      <c r="G143" s="24">
        <f>+D143-D136</f>
        <v>246.4679103822491</v>
      </c>
      <c r="H143" s="25">
        <f t="shared" si="23"/>
        <v>145.16091774173992</v>
      </c>
      <c r="I143" s="16"/>
      <c r="J143" s="43"/>
      <c r="K143" s="52"/>
    </row>
    <row r="144" spans="2:11" ht="15" hidden="1" outlineLevel="1" x14ac:dyDescent="0.25">
      <c r="B144" s="26"/>
      <c r="C144" s="19"/>
      <c r="D144" s="16"/>
      <c r="E144" s="16"/>
      <c r="F144" s="16"/>
      <c r="G144" s="16"/>
      <c r="H144" s="16"/>
      <c r="I144" s="16"/>
      <c r="J144" s="43"/>
      <c r="K144" s="52"/>
    </row>
    <row r="145" spans="2:11" ht="15" hidden="1" outlineLevel="1" x14ac:dyDescent="0.25">
      <c r="B145" s="22">
        <v>2006</v>
      </c>
      <c r="C145" s="19"/>
      <c r="D145" s="16">
        <f>+D147+D148+D149+D150</f>
        <v>3951.5456579421361</v>
      </c>
      <c r="E145" s="16">
        <f>+E147+E148+E149+E150</f>
        <v>2915.73281655354</v>
      </c>
      <c r="F145" s="16">
        <f>D145-E145</f>
        <v>1035.8128413885961</v>
      </c>
      <c r="G145" s="24">
        <f>D145-D138</f>
        <v>1124.8281430476191</v>
      </c>
      <c r="H145" s="25">
        <f>+E145-E138</f>
        <v>484.91024055354001</v>
      </c>
      <c r="I145" s="16">
        <f>+F145-F138</f>
        <v>639.91790249407904</v>
      </c>
      <c r="J145" s="43"/>
      <c r="K145" s="52"/>
    </row>
    <row r="146" spans="2:11" ht="15" hidden="1" outlineLevel="1" x14ac:dyDescent="0.25">
      <c r="B146" s="27"/>
      <c r="C146" s="19"/>
      <c r="D146" s="16"/>
      <c r="E146" s="16"/>
      <c r="F146" s="16"/>
      <c r="G146" s="16"/>
      <c r="H146" s="16"/>
      <c r="I146" s="16"/>
      <c r="J146" s="43"/>
      <c r="K146" s="52"/>
    </row>
    <row r="147" spans="2:11" ht="15" hidden="1" outlineLevel="1" x14ac:dyDescent="0.25">
      <c r="B147" s="26" t="s">
        <v>25</v>
      </c>
      <c r="C147" s="19"/>
      <c r="D147" s="16">
        <v>867.74304979886006</v>
      </c>
      <c r="E147" s="16">
        <v>689.86767520189005</v>
      </c>
      <c r="F147" s="16">
        <f>D147-E147</f>
        <v>177.87537459697</v>
      </c>
      <c r="G147" s="24">
        <f>+D147-D140</f>
        <v>314.66422689234912</v>
      </c>
      <c r="H147" s="25">
        <f>+E147-E140</f>
        <v>190.84565820189005</v>
      </c>
      <c r="I147" s="16"/>
      <c r="J147" s="43"/>
      <c r="K147" s="52"/>
    </row>
    <row r="148" spans="2:11" ht="15" hidden="1" outlineLevel="1" x14ac:dyDescent="0.25">
      <c r="B148" s="26" t="s">
        <v>26</v>
      </c>
      <c r="C148" s="19"/>
      <c r="D148" s="16">
        <v>948.45728099935809</v>
      </c>
      <c r="E148" s="16">
        <v>758.29949038273003</v>
      </c>
      <c r="F148" s="16">
        <f>D148-E148</f>
        <v>190.15779061662806</v>
      </c>
      <c r="G148" s="24">
        <f>+D148-D141</f>
        <v>247.77615392455812</v>
      </c>
      <c r="H148" s="25">
        <f t="shared" ref="H148:H150" si="24">+E148-E141</f>
        <v>173.06916438273004</v>
      </c>
      <c r="I148" s="16"/>
      <c r="J148" s="43"/>
      <c r="K148" s="52"/>
    </row>
    <row r="149" spans="2:11" ht="15" hidden="1" outlineLevel="1" x14ac:dyDescent="0.25">
      <c r="B149" s="26" t="s">
        <v>27</v>
      </c>
      <c r="C149" s="19"/>
      <c r="D149" s="16">
        <v>1102.1578991125309</v>
      </c>
      <c r="E149" s="16">
        <v>693.01371454174</v>
      </c>
      <c r="F149" s="16">
        <f>D149-E149</f>
        <v>409.14418457079091</v>
      </c>
      <c r="G149" s="24">
        <f>+D149-D142</f>
        <v>340.71169722581988</v>
      </c>
      <c r="H149" s="25">
        <f t="shared" si="24"/>
        <v>51.755762541740069</v>
      </c>
      <c r="I149" s="16"/>
      <c r="J149" s="43"/>
      <c r="K149" s="52"/>
    </row>
    <row r="150" spans="2:11" ht="15" hidden="1" outlineLevel="1" x14ac:dyDescent="0.25">
      <c r="B150" s="26" t="s">
        <v>28</v>
      </c>
      <c r="C150" s="19"/>
      <c r="D150" s="16">
        <v>1033.1874280313871</v>
      </c>
      <c r="E150" s="16">
        <v>774.55193642718007</v>
      </c>
      <c r="F150" s="16">
        <f>D150-E150</f>
        <v>258.635491604207</v>
      </c>
      <c r="G150" s="24">
        <f>+D150-D143</f>
        <v>221.67606500489205</v>
      </c>
      <c r="H150" s="25">
        <f t="shared" si="24"/>
        <v>69.239655427180082</v>
      </c>
      <c r="I150" s="16"/>
      <c r="J150" s="43"/>
      <c r="K150" s="52"/>
    </row>
    <row r="151" spans="2:11" ht="15" hidden="1" outlineLevel="1" collapsed="1" x14ac:dyDescent="0.25">
      <c r="B151" s="26"/>
      <c r="C151" s="19"/>
      <c r="D151" s="16"/>
      <c r="E151" s="16"/>
      <c r="F151" s="16"/>
      <c r="G151" s="16"/>
      <c r="H151" s="16"/>
      <c r="I151" s="16"/>
      <c r="J151" s="43"/>
      <c r="K151" s="52"/>
    </row>
    <row r="152" spans="2:11" ht="15" hidden="1" outlineLevel="1" collapsed="1" x14ac:dyDescent="0.25">
      <c r="B152" s="22">
        <v>2007</v>
      </c>
      <c r="C152" s="19"/>
      <c r="D152" s="16">
        <f>+D154+D155+D156+D157</f>
        <v>4504.1568578655215</v>
      </c>
      <c r="E152" s="16">
        <f>+E154+E155+E156+E157</f>
        <v>3585.6753440000002</v>
      </c>
      <c r="F152" s="16">
        <f>D152-E152</f>
        <v>918.48151386552126</v>
      </c>
      <c r="G152" s="24">
        <f>D152-D145</f>
        <v>552.61119992338536</v>
      </c>
      <c r="H152" s="25">
        <f>+E152-E145</f>
        <v>669.94252744646019</v>
      </c>
      <c r="I152" s="16">
        <f>+F152-F145</f>
        <v>-117.33132752307483</v>
      </c>
      <c r="J152" s="43"/>
      <c r="K152" s="52"/>
    </row>
    <row r="153" spans="2:11" ht="15" hidden="1" outlineLevel="1" x14ac:dyDescent="0.25">
      <c r="B153" s="27"/>
      <c r="C153" s="19"/>
      <c r="D153" s="16"/>
      <c r="E153" s="16"/>
      <c r="F153" s="16"/>
      <c r="G153" s="16"/>
      <c r="H153" s="16"/>
      <c r="I153" s="16"/>
      <c r="J153" s="43"/>
      <c r="K153" s="52"/>
    </row>
    <row r="154" spans="2:11" ht="15" hidden="1" outlineLevel="1" x14ac:dyDescent="0.25">
      <c r="B154" s="26" t="s">
        <v>25</v>
      </c>
      <c r="C154" s="19"/>
      <c r="D154" s="16">
        <v>908.97672759973591</v>
      </c>
      <c r="E154" s="16">
        <v>782.10358300000007</v>
      </c>
      <c r="F154" s="16">
        <f>D154-E154</f>
        <v>126.87314459973584</v>
      </c>
      <c r="G154" s="24">
        <f t="shared" ref="G154:H157" si="25">+D154-D147</f>
        <v>41.233677800875853</v>
      </c>
      <c r="H154" s="25">
        <f t="shared" si="25"/>
        <v>92.23590779811002</v>
      </c>
      <c r="I154" s="16"/>
      <c r="J154" s="43"/>
      <c r="K154" s="52"/>
    </row>
    <row r="155" spans="2:11" ht="15" hidden="1" outlineLevel="1" x14ac:dyDescent="0.25">
      <c r="B155" s="26" t="s">
        <v>26</v>
      </c>
      <c r="C155" s="19"/>
      <c r="D155" s="16">
        <v>1038.5605194312011</v>
      </c>
      <c r="E155" s="16">
        <v>832.60320700000011</v>
      </c>
      <c r="F155" s="16">
        <f>D155-E155</f>
        <v>205.95731243120099</v>
      </c>
      <c r="G155" s="24">
        <f t="shared" si="25"/>
        <v>90.10323843184301</v>
      </c>
      <c r="H155" s="25">
        <f t="shared" si="25"/>
        <v>74.303716617270084</v>
      </c>
      <c r="I155" s="16"/>
      <c r="J155" s="43"/>
      <c r="K155" s="52"/>
    </row>
    <row r="156" spans="2:11" ht="15" hidden="1" outlineLevel="1" x14ac:dyDescent="0.25">
      <c r="B156" s="26" t="s">
        <v>27</v>
      </c>
      <c r="C156" s="19"/>
      <c r="D156" s="16">
        <v>1201.1347399436131</v>
      </c>
      <c r="E156" s="16">
        <v>930.29572400000006</v>
      </c>
      <c r="F156" s="16">
        <f>D156-E156</f>
        <v>270.83901594361305</v>
      </c>
      <c r="G156" s="24">
        <f t="shared" si="25"/>
        <v>98.9768408310822</v>
      </c>
      <c r="H156" s="25">
        <f t="shared" si="25"/>
        <v>237.28200945826006</v>
      </c>
      <c r="I156" s="16"/>
      <c r="J156" s="43"/>
      <c r="K156" s="52"/>
    </row>
    <row r="157" spans="2:11" ht="15" hidden="1" outlineLevel="1" x14ac:dyDescent="0.25">
      <c r="B157" s="26" t="s">
        <v>28</v>
      </c>
      <c r="C157" s="19"/>
      <c r="D157" s="16">
        <v>1355.4848708909713</v>
      </c>
      <c r="E157" s="16">
        <v>1040.6728300000002</v>
      </c>
      <c r="F157" s="16">
        <f>D157-E157</f>
        <v>314.81204089097105</v>
      </c>
      <c r="G157" s="24">
        <f t="shared" si="25"/>
        <v>322.29744285958418</v>
      </c>
      <c r="H157" s="25">
        <f t="shared" si="25"/>
        <v>266.12089357282014</v>
      </c>
      <c r="I157" s="16"/>
      <c r="J157" s="43"/>
      <c r="K157" s="52"/>
    </row>
    <row r="158" spans="2:11" ht="15" hidden="1" outlineLevel="1" x14ac:dyDescent="0.25">
      <c r="B158" s="26"/>
      <c r="C158" s="19"/>
      <c r="D158" s="16"/>
      <c r="E158" s="16"/>
      <c r="F158" s="16"/>
      <c r="G158" s="16"/>
      <c r="H158" s="16"/>
      <c r="I158" s="16"/>
      <c r="J158" s="43"/>
      <c r="K158" s="52"/>
    </row>
    <row r="159" spans="2:11" ht="15" hidden="1" collapsed="1" x14ac:dyDescent="0.25">
      <c r="B159" s="22">
        <v>2008</v>
      </c>
      <c r="C159" s="19"/>
      <c r="D159" s="16">
        <f>+D161+D162+D163+D164</f>
        <v>6525.1351274461067</v>
      </c>
      <c r="E159" s="16">
        <f>+E161+E162+E163+E164</f>
        <v>5081.3674529999998</v>
      </c>
      <c r="F159" s="16">
        <f>D159-E159</f>
        <v>1443.7676744461069</v>
      </c>
      <c r="G159" s="24">
        <f>D159-D152</f>
        <v>2020.9782695805852</v>
      </c>
      <c r="H159" s="25">
        <f>+E159-E152</f>
        <v>1495.6921089999996</v>
      </c>
      <c r="I159" s="16">
        <f>+F159-F152</f>
        <v>525.2861605805856</v>
      </c>
      <c r="J159" s="43"/>
      <c r="K159" s="52"/>
    </row>
    <row r="160" spans="2:11" ht="15" hidden="1" x14ac:dyDescent="0.25">
      <c r="B160" s="27"/>
      <c r="C160" s="19"/>
      <c r="D160" s="16"/>
      <c r="E160" s="16"/>
      <c r="F160" s="16"/>
      <c r="G160" s="16"/>
      <c r="H160" s="16"/>
      <c r="I160" s="16"/>
      <c r="J160" s="43"/>
      <c r="K160" s="52"/>
    </row>
    <row r="161" spans="2:11" ht="15" hidden="1" x14ac:dyDescent="0.25">
      <c r="B161" s="26" t="s">
        <v>25</v>
      </c>
      <c r="C161" s="19"/>
      <c r="D161" s="16">
        <v>1469.9179308650091</v>
      </c>
      <c r="E161" s="16">
        <v>1037.333826</v>
      </c>
      <c r="F161" s="16">
        <f>D161-E161</f>
        <v>432.58410486500907</v>
      </c>
      <c r="G161" s="24">
        <f>+D161-D154</f>
        <v>560.9412032652732</v>
      </c>
      <c r="H161" s="25">
        <f>+E161-E154</f>
        <v>255.23024299999997</v>
      </c>
      <c r="I161" s="16"/>
      <c r="J161" s="43"/>
      <c r="K161" s="52"/>
    </row>
    <row r="162" spans="2:11" ht="15" hidden="1" x14ac:dyDescent="0.25">
      <c r="B162" s="26" t="s">
        <v>26</v>
      </c>
      <c r="C162" s="19"/>
      <c r="D162" s="16">
        <v>1603.2106409700059</v>
      </c>
      <c r="E162" s="16">
        <v>1253.2251240000001</v>
      </c>
      <c r="F162" s="16">
        <f>D162-E162</f>
        <v>349.98551697000585</v>
      </c>
      <c r="G162" s="24">
        <f>+D162-D155</f>
        <v>564.6501215388048</v>
      </c>
      <c r="H162" s="25">
        <f t="shared" ref="H162:H164" si="26">+E162-E155</f>
        <v>420.62191699999994</v>
      </c>
      <c r="I162" s="16"/>
      <c r="J162" s="43"/>
      <c r="K162" s="52"/>
    </row>
    <row r="163" spans="2:11" ht="15" hidden="1" x14ac:dyDescent="0.25">
      <c r="B163" s="26" t="s">
        <v>27</v>
      </c>
      <c r="C163" s="19"/>
      <c r="D163" s="16">
        <v>1777.198391111197</v>
      </c>
      <c r="E163" s="16">
        <v>1381.226776</v>
      </c>
      <c r="F163" s="16">
        <f>D163-E163</f>
        <v>395.97161511119702</v>
      </c>
      <c r="G163" s="24">
        <f>+D163-D156</f>
        <v>576.06365116758388</v>
      </c>
      <c r="H163" s="25">
        <f t="shared" si="26"/>
        <v>450.93105199999991</v>
      </c>
      <c r="I163" s="16"/>
      <c r="J163" s="43"/>
      <c r="K163" s="52"/>
    </row>
    <row r="164" spans="2:11" ht="15" hidden="1" x14ac:dyDescent="0.25">
      <c r="B164" s="26" t="s">
        <v>28</v>
      </c>
      <c r="C164" s="19"/>
      <c r="D164" s="16">
        <v>1674.8081644998949</v>
      </c>
      <c r="E164" s="16">
        <v>1409.581727</v>
      </c>
      <c r="F164" s="16">
        <f>D164-E164</f>
        <v>265.22643749989493</v>
      </c>
      <c r="G164" s="24">
        <f>+D164-D157</f>
        <v>319.32329360892368</v>
      </c>
      <c r="H164" s="25">
        <f t="shared" si="26"/>
        <v>368.9088969999998</v>
      </c>
      <c r="I164" s="16"/>
      <c r="J164" s="43"/>
      <c r="K164" s="52"/>
    </row>
    <row r="165" spans="2:11" ht="15" hidden="1" x14ac:dyDescent="0.25">
      <c r="B165" s="26"/>
      <c r="C165" s="19"/>
      <c r="D165" s="16"/>
      <c r="E165" s="16"/>
      <c r="F165" s="16"/>
      <c r="G165" s="16"/>
      <c r="H165" s="16"/>
      <c r="I165" s="16"/>
      <c r="J165" s="43"/>
      <c r="K165" s="52"/>
    </row>
    <row r="166" spans="2:11" ht="15" hidden="1" x14ac:dyDescent="0.25">
      <c r="B166" s="22">
        <v>2009</v>
      </c>
      <c r="C166" s="19"/>
      <c r="D166" s="16">
        <f>+D168+D169+D170+D171</f>
        <v>4960.3579093277149</v>
      </c>
      <c r="E166" s="16">
        <f>+E168+E169+E170+E171</f>
        <v>4544.9383290000005</v>
      </c>
      <c r="F166" s="16">
        <f>D166-E166</f>
        <v>415.41958032771436</v>
      </c>
      <c r="G166" s="24">
        <f>D166-D159</f>
        <v>-1564.7772181183918</v>
      </c>
      <c r="H166" s="25">
        <f>+E166-E159</f>
        <v>-536.42912399999932</v>
      </c>
      <c r="I166" s="16">
        <f>+F166-F159</f>
        <v>-1028.3480941183925</v>
      </c>
      <c r="J166" s="43"/>
      <c r="K166" s="52"/>
    </row>
    <row r="167" spans="2:11" ht="9" hidden="1" customHeight="1" x14ac:dyDescent="0.25">
      <c r="B167" s="27"/>
      <c r="C167" s="19"/>
      <c r="D167" s="16"/>
      <c r="E167" s="16"/>
      <c r="F167" s="16"/>
      <c r="G167" s="16"/>
      <c r="H167" s="16"/>
      <c r="I167" s="16"/>
      <c r="J167" s="43"/>
      <c r="K167" s="52"/>
    </row>
    <row r="168" spans="2:11" ht="15" hidden="1" x14ac:dyDescent="0.25">
      <c r="B168" s="26" t="s">
        <v>25</v>
      </c>
      <c r="C168" s="19"/>
      <c r="D168" s="16">
        <v>1088.4382315682151</v>
      </c>
      <c r="E168" s="16">
        <v>1061.855552</v>
      </c>
      <c r="F168" s="16">
        <f>D168-E168</f>
        <v>26.582679568215099</v>
      </c>
      <c r="G168" s="24">
        <f>+D168-D161</f>
        <v>-381.47969929679402</v>
      </c>
      <c r="H168" s="25">
        <f>+E168-E161</f>
        <v>24.521725999999944</v>
      </c>
      <c r="I168" s="16"/>
      <c r="J168" s="43"/>
      <c r="K168" s="52"/>
    </row>
    <row r="169" spans="2:11" ht="15" hidden="1" x14ac:dyDescent="0.25">
      <c r="B169" s="26" t="s">
        <v>26</v>
      </c>
      <c r="C169" s="19"/>
      <c r="D169" s="16">
        <v>1189.6790509540681</v>
      </c>
      <c r="E169" s="16">
        <v>995.01954599999999</v>
      </c>
      <c r="F169" s="16">
        <f>D169-E169</f>
        <v>194.6595049540681</v>
      </c>
      <c r="G169" s="24">
        <f>+D169-D162</f>
        <v>-413.53159001593781</v>
      </c>
      <c r="H169" s="25">
        <f t="shared" ref="H169:H171" si="27">+E169-E162</f>
        <v>-258.20557800000006</v>
      </c>
      <c r="I169" s="16"/>
      <c r="J169" s="43"/>
      <c r="K169" s="52"/>
    </row>
    <row r="170" spans="2:11" ht="15" hidden="1" x14ac:dyDescent="0.25">
      <c r="B170" s="26" t="s">
        <v>27</v>
      </c>
      <c r="C170" s="19"/>
      <c r="D170" s="16">
        <v>1331.0841389488251</v>
      </c>
      <c r="E170" s="16">
        <v>1156.5855740000002</v>
      </c>
      <c r="F170" s="16">
        <f>D170-E170</f>
        <v>174.49856494882488</v>
      </c>
      <c r="G170" s="24">
        <f>+D170-D163</f>
        <v>-446.11425216237194</v>
      </c>
      <c r="H170" s="25">
        <f t="shared" si="27"/>
        <v>-224.64120199999979</v>
      </c>
      <c r="I170" s="16"/>
      <c r="J170" s="43"/>
      <c r="K170" s="52"/>
    </row>
    <row r="171" spans="2:11" ht="15" hidden="1" x14ac:dyDescent="0.25">
      <c r="B171" s="26" t="s">
        <v>28</v>
      </c>
      <c r="C171" s="19"/>
      <c r="D171" s="16">
        <v>1351.1564878566073</v>
      </c>
      <c r="E171" s="16">
        <v>1331.4776569999999</v>
      </c>
      <c r="F171" s="16">
        <f>D171-E171</f>
        <v>19.678830856607419</v>
      </c>
      <c r="G171" s="24">
        <f>+D171-D164</f>
        <v>-323.6516766432876</v>
      </c>
      <c r="H171" s="25">
        <f t="shared" si="27"/>
        <v>-78.104070000000092</v>
      </c>
      <c r="I171" s="16"/>
      <c r="J171" s="43"/>
      <c r="K171" s="52"/>
    </row>
    <row r="172" spans="2:11" ht="15" hidden="1" x14ac:dyDescent="0.25">
      <c r="B172" s="26"/>
      <c r="C172" s="19"/>
      <c r="D172" s="16"/>
      <c r="E172" s="16"/>
      <c r="F172" s="16"/>
      <c r="G172" s="16"/>
      <c r="H172" s="16"/>
      <c r="I172" s="16"/>
      <c r="J172" s="43"/>
      <c r="K172" s="52"/>
    </row>
    <row r="173" spans="2:11" ht="15" hidden="1" x14ac:dyDescent="0.25">
      <c r="B173" s="22">
        <v>2010</v>
      </c>
      <c r="C173" s="19"/>
      <c r="D173" s="16">
        <f>SUM(D175:D178)</f>
        <v>6751.7599075500002</v>
      </c>
      <c r="E173" s="16">
        <f>SUM(E175:E178)</f>
        <v>5198.4515567768549</v>
      </c>
      <c r="F173" s="16">
        <f>D173-E173</f>
        <v>1553.3083507731453</v>
      </c>
      <c r="G173" s="16">
        <f>D173-D166</f>
        <v>1791.4019982222853</v>
      </c>
      <c r="H173" s="16">
        <f>E173-E166</f>
        <v>653.51322777685436</v>
      </c>
      <c r="I173" s="16">
        <f>+F173-F166</f>
        <v>1137.888770445431</v>
      </c>
      <c r="J173" s="43"/>
      <c r="K173" s="52"/>
    </row>
    <row r="174" spans="2:11" ht="9" hidden="1" customHeight="1" x14ac:dyDescent="0.25">
      <c r="B174" s="26"/>
      <c r="C174" s="19"/>
      <c r="D174" s="16"/>
      <c r="E174" s="16"/>
      <c r="F174" s="16"/>
      <c r="G174" s="16"/>
      <c r="H174" s="16"/>
      <c r="I174" s="16"/>
      <c r="J174" s="43"/>
      <c r="K174" s="52"/>
    </row>
    <row r="175" spans="2:11" ht="15" hidden="1" x14ac:dyDescent="0.25">
      <c r="B175" s="26" t="s">
        <v>25</v>
      </c>
      <c r="C175" s="19"/>
      <c r="D175" s="16">
        <v>1421.4922524552903</v>
      </c>
      <c r="E175" s="16">
        <v>1116.9336643309925</v>
      </c>
      <c r="F175" s="16">
        <f>+D175-E175</f>
        <v>304.55858812429778</v>
      </c>
      <c r="G175" s="16">
        <f>+D175-D168</f>
        <v>333.05402088707524</v>
      </c>
      <c r="H175" s="16">
        <f>+E175-E168</f>
        <v>55.078112330992553</v>
      </c>
      <c r="I175" s="16"/>
      <c r="J175" s="43"/>
      <c r="K175" s="52"/>
    </row>
    <row r="176" spans="2:11" ht="15" hidden="1" x14ac:dyDescent="0.25">
      <c r="B176" s="26" t="s">
        <v>26</v>
      </c>
      <c r="C176" s="19"/>
      <c r="D176" s="16">
        <v>1672.1546360591269</v>
      </c>
      <c r="E176" s="16">
        <v>1251.463598851891</v>
      </c>
      <c r="F176" s="16">
        <f>+D176-E176</f>
        <v>420.69103720723592</v>
      </c>
      <c r="G176" s="16">
        <f>+D176-D169</f>
        <v>482.47558510505883</v>
      </c>
      <c r="H176" s="16">
        <f>+E176-E169</f>
        <v>256.444052851891</v>
      </c>
      <c r="I176" s="16"/>
      <c r="J176" s="43"/>
      <c r="K176" s="52"/>
    </row>
    <row r="177" spans="2:11" ht="15" hidden="1" x14ac:dyDescent="0.25">
      <c r="B177" s="26" t="s">
        <v>27</v>
      </c>
      <c r="C177" s="19"/>
      <c r="D177" s="16">
        <v>1838.9761497662898</v>
      </c>
      <c r="E177" s="16">
        <v>1349.0830671079498</v>
      </c>
      <c r="F177" s="16">
        <f>+D177-E177</f>
        <v>489.89308265834006</v>
      </c>
      <c r="G177" s="16">
        <f>+D177-D170</f>
        <v>507.89201081746478</v>
      </c>
      <c r="H177" s="16">
        <f t="shared" ref="H177:H178" si="28">+E177-E170</f>
        <v>192.49749310794959</v>
      </c>
      <c r="I177" s="16"/>
      <c r="J177" s="43"/>
      <c r="K177" s="52"/>
    </row>
    <row r="178" spans="2:11" ht="15" hidden="1" x14ac:dyDescent="0.25">
      <c r="B178" s="26" t="s">
        <v>28</v>
      </c>
      <c r="C178" s="19"/>
      <c r="D178" s="16">
        <v>1819.1368692692927</v>
      </c>
      <c r="E178" s="16">
        <v>1480.9712264860214</v>
      </c>
      <c r="F178" s="16">
        <f>+D178-E178</f>
        <v>338.16564278327132</v>
      </c>
      <c r="G178" s="16">
        <f>+D178-D171</f>
        <v>467.98038141268535</v>
      </c>
      <c r="H178" s="16">
        <f t="shared" si="28"/>
        <v>149.49356948602144</v>
      </c>
      <c r="I178" s="16"/>
      <c r="J178" s="43"/>
      <c r="K178" s="52"/>
    </row>
    <row r="179" spans="2:11" ht="15" hidden="1" x14ac:dyDescent="0.25">
      <c r="B179" s="26"/>
      <c r="C179" s="19"/>
      <c r="D179" s="16"/>
      <c r="E179" s="16"/>
      <c r="F179" s="16"/>
      <c r="G179" s="16"/>
      <c r="H179" s="16"/>
      <c r="I179" s="16"/>
      <c r="J179" s="43"/>
      <c r="K179" s="52"/>
    </row>
    <row r="180" spans="2:11" ht="15" hidden="1" x14ac:dyDescent="0.25">
      <c r="B180" s="22">
        <v>2011</v>
      </c>
      <c r="C180" s="19"/>
      <c r="D180" s="16">
        <f>SUM(D182:D185)</f>
        <v>8875.0487430152007</v>
      </c>
      <c r="E180" s="16">
        <f>SUM(E182:E185)</f>
        <v>7356.0545269831173</v>
      </c>
      <c r="F180" s="16">
        <f>SUM(F182:F185)</f>
        <v>1518.9942160320836</v>
      </c>
      <c r="G180" s="16">
        <f>SUM(G182:G185)</f>
        <v>2123.2888354652005</v>
      </c>
      <c r="H180" s="16">
        <f>SUM(H182:H185)</f>
        <v>2157.6029702062624</v>
      </c>
      <c r="I180" s="16">
        <f>+F180-F173</f>
        <v>-34.314134741061707</v>
      </c>
      <c r="J180" s="43"/>
      <c r="K180" s="52"/>
    </row>
    <row r="181" spans="2:11" ht="9" hidden="1" customHeight="1" x14ac:dyDescent="0.25">
      <c r="B181" s="26"/>
      <c r="C181" s="19"/>
      <c r="D181" s="16"/>
      <c r="E181" s="16"/>
      <c r="F181" s="16"/>
      <c r="G181" s="16"/>
      <c r="H181" s="16"/>
      <c r="I181" s="16"/>
      <c r="J181" s="43"/>
      <c r="K181" s="52"/>
    </row>
    <row r="182" spans="2:11" ht="15" hidden="1" x14ac:dyDescent="0.25">
      <c r="B182" s="26" t="s">
        <v>25</v>
      </c>
      <c r="C182" s="19"/>
      <c r="D182" s="16">
        <v>1792.6731384701654</v>
      </c>
      <c r="E182" s="16">
        <v>1482.9683377874594</v>
      </c>
      <c r="F182" s="16">
        <f>+D182-E182</f>
        <v>309.70480068270604</v>
      </c>
      <c r="G182" s="16">
        <f t="shared" ref="G182:H185" si="29">+D182-D175</f>
        <v>371.18088601487511</v>
      </c>
      <c r="H182" s="16">
        <f t="shared" si="29"/>
        <v>366.03467345646686</v>
      </c>
      <c r="I182" s="16"/>
      <c r="J182" s="43"/>
      <c r="K182" s="52"/>
    </row>
    <row r="183" spans="2:11" ht="15" hidden="1" x14ac:dyDescent="0.25">
      <c r="B183" s="26" t="s">
        <v>26</v>
      </c>
      <c r="C183" s="19"/>
      <c r="D183" s="16">
        <v>2157.4203154683905</v>
      </c>
      <c r="E183" s="16">
        <v>1684.8939899812581</v>
      </c>
      <c r="F183" s="16">
        <f>+D183-E183</f>
        <v>472.52632548713245</v>
      </c>
      <c r="G183" s="16">
        <f t="shared" si="29"/>
        <v>485.26567940926361</v>
      </c>
      <c r="H183" s="16">
        <f t="shared" si="29"/>
        <v>433.43039112936708</v>
      </c>
      <c r="I183" s="16"/>
      <c r="J183" s="43"/>
      <c r="K183" s="52"/>
    </row>
    <row r="184" spans="2:11" ht="15" hidden="1" x14ac:dyDescent="0.25">
      <c r="B184" s="26" t="s">
        <v>27</v>
      </c>
      <c r="C184" s="19"/>
      <c r="D184" s="16">
        <v>2613.1971999189368</v>
      </c>
      <c r="E184" s="16">
        <v>2062.6000817529316</v>
      </c>
      <c r="F184" s="16">
        <f>+D184-E184</f>
        <v>550.5971181660052</v>
      </c>
      <c r="G184" s="16">
        <f t="shared" si="29"/>
        <v>774.22105015264697</v>
      </c>
      <c r="H184" s="16">
        <f t="shared" si="29"/>
        <v>713.51701464498183</v>
      </c>
      <c r="I184" s="16"/>
      <c r="J184" s="43"/>
      <c r="K184" s="52"/>
    </row>
    <row r="185" spans="2:11" ht="15" hidden="1" x14ac:dyDescent="0.25">
      <c r="B185" s="26" t="s">
        <v>28</v>
      </c>
      <c r="C185" s="19"/>
      <c r="D185" s="16">
        <v>2311.7580891577077</v>
      </c>
      <c r="E185" s="16">
        <v>2125.5921174614678</v>
      </c>
      <c r="F185" s="16">
        <f>+D185-E185</f>
        <v>186.16597169623992</v>
      </c>
      <c r="G185" s="16">
        <f t="shared" si="29"/>
        <v>492.621219888415</v>
      </c>
      <c r="H185" s="16">
        <f t="shared" si="29"/>
        <v>644.6208909754464</v>
      </c>
      <c r="I185" s="16"/>
      <c r="J185" s="43"/>
      <c r="K185" s="52"/>
    </row>
    <row r="186" spans="2:11" ht="15" hidden="1" x14ac:dyDescent="0.25">
      <c r="B186" s="26"/>
      <c r="C186" s="19"/>
      <c r="D186" s="16"/>
      <c r="E186" s="16"/>
      <c r="F186" s="16"/>
      <c r="G186" s="16"/>
      <c r="H186" s="16"/>
      <c r="I186" s="16"/>
      <c r="J186" s="43"/>
      <c r="K186" s="52"/>
    </row>
    <row r="187" spans="2:11" ht="15" hidden="1" x14ac:dyDescent="0.25">
      <c r="B187" s="22">
        <v>2012</v>
      </c>
      <c r="C187" s="19"/>
      <c r="D187" s="16">
        <f>SUM(D189:D192)</f>
        <v>11726.278825205201</v>
      </c>
      <c r="E187" s="16">
        <f>SUM(E189:E192)</f>
        <v>7970.4150721367751</v>
      </c>
      <c r="F187" s="16">
        <f>SUM(F189:F192)</f>
        <v>3755.8637530684259</v>
      </c>
      <c r="G187" s="16">
        <f>SUM(G189:G192)</f>
        <v>2851.2300821899998</v>
      </c>
      <c r="H187" s="16">
        <f t="shared" ref="H187" si="30">SUM(H189:H192)</f>
        <v>614.36054515365777</v>
      </c>
      <c r="I187" s="16">
        <f>+F187-F180</f>
        <v>2236.8695370363421</v>
      </c>
      <c r="J187" s="43"/>
      <c r="K187" s="52"/>
    </row>
    <row r="188" spans="2:11" ht="9" hidden="1" customHeight="1" x14ac:dyDescent="0.25">
      <c r="B188" s="26"/>
      <c r="C188" s="19"/>
      <c r="D188" s="16"/>
      <c r="E188" s="16"/>
      <c r="F188" s="16"/>
      <c r="G188" s="16"/>
      <c r="H188" s="16"/>
      <c r="I188" s="16"/>
      <c r="J188" s="43"/>
      <c r="K188" s="52"/>
    </row>
    <row r="189" spans="2:11" ht="15" hidden="1" x14ac:dyDescent="0.25">
      <c r="B189" s="26" t="s">
        <v>25</v>
      </c>
      <c r="C189" s="19"/>
      <c r="D189" s="16">
        <v>2214.4834562563578</v>
      </c>
      <c r="E189" s="16">
        <v>1816.9197831777897</v>
      </c>
      <c r="F189" s="16">
        <f>+D189-E189</f>
        <v>397.56367307856817</v>
      </c>
      <c r="G189" s="16">
        <f t="shared" ref="G189:H191" si="31">+D189-D182</f>
        <v>421.8103177861924</v>
      </c>
      <c r="H189" s="16">
        <f t="shared" si="31"/>
        <v>333.95144539033026</v>
      </c>
      <c r="I189" s="16"/>
      <c r="J189" s="43"/>
      <c r="K189" s="52"/>
    </row>
    <row r="190" spans="2:11" ht="15" hidden="1" x14ac:dyDescent="0.25">
      <c r="B190" s="26" t="s">
        <v>26</v>
      </c>
      <c r="C190" s="19"/>
      <c r="D190" s="16">
        <v>2911.0826802053539</v>
      </c>
      <c r="E190" s="16">
        <v>1858.2394640160246</v>
      </c>
      <c r="F190" s="16">
        <f>+D190-E190</f>
        <v>1052.8432161893293</v>
      </c>
      <c r="G190" s="16">
        <f t="shared" si="31"/>
        <v>753.66236473696335</v>
      </c>
      <c r="H190" s="16">
        <f t="shared" si="31"/>
        <v>173.34547403476654</v>
      </c>
      <c r="I190" s="16"/>
      <c r="J190" s="43"/>
      <c r="K190" s="52"/>
    </row>
    <row r="191" spans="2:11" ht="15" hidden="1" x14ac:dyDescent="0.25">
      <c r="B191" s="26" t="s">
        <v>27</v>
      </c>
      <c r="C191" s="19"/>
      <c r="D191" s="16">
        <v>3202.1738227066835</v>
      </c>
      <c r="E191" s="16">
        <v>1977.3309149029533</v>
      </c>
      <c r="F191" s="16">
        <f>+D191-E191</f>
        <v>1224.8429078037302</v>
      </c>
      <c r="G191" s="16">
        <f t="shared" si="31"/>
        <v>588.97662278774669</v>
      </c>
      <c r="H191" s="16">
        <f t="shared" si="31"/>
        <v>-85.269166849978319</v>
      </c>
      <c r="I191" s="16"/>
      <c r="J191" s="43"/>
      <c r="K191" s="52"/>
    </row>
    <row r="192" spans="2:11" ht="15" hidden="1" x14ac:dyDescent="0.25">
      <c r="B192" s="26" t="s">
        <v>28</v>
      </c>
      <c r="C192" s="19"/>
      <c r="D192" s="16">
        <v>3398.5388660368053</v>
      </c>
      <c r="E192" s="16">
        <v>2317.924910040007</v>
      </c>
      <c r="F192" s="16">
        <f>+D192-E192</f>
        <v>1080.6139559967983</v>
      </c>
      <c r="G192" s="16">
        <f>+D192-D185</f>
        <v>1086.7807768790976</v>
      </c>
      <c r="H192" s="16">
        <f t="shared" ref="H192" si="32">+E192-E185</f>
        <v>192.33279257853928</v>
      </c>
      <c r="I192" s="16"/>
      <c r="J192" s="43"/>
      <c r="K192" s="52"/>
    </row>
    <row r="193" spans="2:11" ht="15" hidden="1" x14ac:dyDescent="0.25">
      <c r="B193" s="26"/>
      <c r="C193" s="19"/>
      <c r="D193" s="16"/>
      <c r="E193" s="16"/>
      <c r="F193" s="16"/>
      <c r="G193" s="16"/>
      <c r="H193" s="16"/>
      <c r="I193" s="16"/>
      <c r="J193" s="43"/>
      <c r="K193" s="52"/>
    </row>
    <row r="194" spans="2:11" ht="15" hidden="1" x14ac:dyDescent="0.25">
      <c r="B194" s="22">
        <v>2013</v>
      </c>
      <c r="C194" s="19"/>
      <c r="D194" s="16">
        <f>SUM(D196:D199)</f>
        <v>12149.973926731673</v>
      </c>
      <c r="E194" s="16">
        <f>SUM(E196:E199)</f>
        <v>9033.7024962766573</v>
      </c>
      <c r="F194" s="16">
        <f>SUM(F196:F199)</f>
        <v>3116.2714304550182</v>
      </c>
      <c r="G194" s="16">
        <f>SUM(G196:G199)</f>
        <v>423.69510152647399</v>
      </c>
      <c r="H194" s="16">
        <f>SUM(H196:H199)</f>
        <v>1063.2874241398818</v>
      </c>
      <c r="I194" s="16">
        <f>+F194-F187</f>
        <v>-639.59232261340776</v>
      </c>
      <c r="J194" s="43"/>
      <c r="K194" s="52"/>
    </row>
    <row r="195" spans="2:11" ht="9" hidden="1" customHeight="1" x14ac:dyDescent="0.25">
      <c r="B195" s="26"/>
      <c r="C195" s="19"/>
      <c r="D195" s="16"/>
      <c r="E195" s="16"/>
      <c r="F195" s="16"/>
      <c r="G195" s="16"/>
      <c r="H195" s="16"/>
      <c r="I195" s="16"/>
      <c r="J195" s="43"/>
      <c r="K195" s="52"/>
    </row>
    <row r="196" spans="2:11" ht="15" hidden="1" x14ac:dyDescent="0.25">
      <c r="B196" s="26" t="s">
        <v>25</v>
      </c>
      <c r="C196" s="19"/>
      <c r="D196" s="16">
        <v>2994.6223503505107</v>
      </c>
      <c r="E196" s="16">
        <v>2036.1681409847565</v>
      </c>
      <c r="F196" s="16">
        <f>+D196-E196</f>
        <v>958.4542093657542</v>
      </c>
      <c r="G196" s="16">
        <f t="shared" ref="G196:H199" si="33">+D196-D189</f>
        <v>780.13889409415287</v>
      </c>
      <c r="H196" s="16">
        <f t="shared" si="33"/>
        <v>219.24835780696685</v>
      </c>
      <c r="I196" s="16"/>
      <c r="J196" s="43"/>
      <c r="K196" s="52"/>
    </row>
    <row r="197" spans="2:11" ht="15" hidden="1" x14ac:dyDescent="0.25">
      <c r="B197" s="26" t="s">
        <v>26</v>
      </c>
      <c r="C197" s="19"/>
      <c r="D197" s="16">
        <v>3015.2602562708325</v>
      </c>
      <c r="E197" s="16">
        <v>2096.2350978705394</v>
      </c>
      <c r="F197" s="16">
        <f>+D197-E197</f>
        <v>919.02515840029309</v>
      </c>
      <c r="G197" s="16">
        <f t="shared" si="33"/>
        <v>104.17757606547866</v>
      </c>
      <c r="H197" s="16">
        <f t="shared" si="33"/>
        <v>237.99563385451484</v>
      </c>
      <c r="I197" s="16"/>
      <c r="J197" s="43"/>
      <c r="K197" s="52"/>
    </row>
    <row r="198" spans="2:11" ht="15" hidden="1" x14ac:dyDescent="0.25">
      <c r="B198" s="26" t="s">
        <v>27</v>
      </c>
      <c r="C198" s="19"/>
      <c r="D198" s="16">
        <v>3089.86632696368</v>
      </c>
      <c r="E198" s="16">
        <v>2285.5414167230124</v>
      </c>
      <c r="F198" s="16">
        <f>+D198-E198</f>
        <v>804.32491024066758</v>
      </c>
      <c r="G198" s="16">
        <f t="shared" si="33"/>
        <v>-112.30749574300353</v>
      </c>
      <c r="H198" s="16">
        <f t="shared" si="33"/>
        <v>308.21050182005911</v>
      </c>
      <c r="I198" s="16"/>
      <c r="J198" s="43"/>
      <c r="K198" s="52"/>
    </row>
    <row r="199" spans="2:11" ht="15" hidden="1" x14ac:dyDescent="0.25">
      <c r="B199" s="26" t="s">
        <v>28</v>
      </c>
      <c r="C199" s="19"/>
      <c r="D199" s="16">
        <v>3050.2249931466513</v>
      </c>
      <c r="E199" s="16">
        <v>2615.757840698348</v>
      </c>
      <c r="F199" s="16">
        <f>+D199-E199</f>
        <v>434.4671524483033</v>
      </c>
      <c r="G199" s="16">
        <f t="shared" si="33"/>
        <v>-348.31387289015402</v>
      </c>
      <c r="H199" s="16">
        <f t="shared" si="33"/>
        <v>297.83293065834096</v>
      </c>
      <c r="I199" s="16"/>
      <c r="J199" s="43"/>
      <c r="K199" s="52"/>
    </row>
    <row r="200" spans="2:11" ht="15" hidden="1" x14ac:dyDescent="0.25">
      <c r="B200" s="26"/>
      <c r="C200" s="19"/>
      <c r="D200" s="16"/>
      <c r="E200" s="16"/>
      <c r="F200" s="16"/>
      <c r="G200" s="16"/>
      <c r="H200" s="16"/>
      <c r="I200" s="16"/>
      <c r="J200" s="43"/>
      <c r="K200" s="52"/>
    </row>
    <row r="201" spans="2:11" ht="15" hidden="1" x14ac:dyDescent="0.25">
      <c r="B201" s="22">
        <v>2014</v>
      </c>
      <c r="C201" s="19"/>
      <c r="D201" s="16">
        <f>SUM(D203:D206)</f>
        <v>12809.705325341678</v>
      </c>
      <c r="E201" s="16">
        <f>SUM(E203:E206)</f>
        <v>9893.7655874885895</v>
      </c>
      <c r="F201" s="16">
        <f>SUM(F203:F206)</f>
        <v>2915.9397378530884</v>
      </c>
      <c r="G201" s="16">
        <f>SUM(G203:G206)</f>
        <v>659.73139861000391</v>
      </c>
      <c r="H201" s="16">
        <f>SUM(H203:H206)</f>
        <v>860.06309121193362</v>
      </c>
      <c r="I201" s="16">
        <f>+F201-F194</f>
        <v>-200.33169260192972</v>
      </c>
      <c r="J201" s="43"/>
      <c r="K201" s="52"/>
    </row>
    <row r="202" spans="2:11" ht="9" hidden="1" customHeight="1" x14ac:dyDescent="0.25">
      <c r="B202" s="26"/>
      <c r="C202" s="19"/>
      <c r="D202" s="16"/>
      <c r="E202" s="16"/>
      <c r="F202" s="16"/>
      <c r="G202" s="16"/>
      <c r="H202" s="16"/>
      <c r="I202" s="16"/>
      <c r="J202" s="43"/>
      <c r="K202" s="52"/>
    </row>
    <row r="203" spans="2:11" ht="15" hidden="1" x14ac:dyDescent="0.25">
      <c r="B203" s="26" t="s">
        <v>25</v>
      </c>
      <c r="C203" s="19"/>
      <c r="D203" s="16">
        <v>3144.9341606333674</v>
      </c>
      <c r="E203" s="16">
        <v>2247.7150544103879</v>
      </c>
      <c r="F203" s="16">
        <f>+D203-E203</f>
        <v>897.21910622297946</v>
      </c>
      <c r="G203" s="16">
        <f t="shared" ref="G203:H206" si="34">+D203-D196</f>
        <v>150.31181028285664</v>
      </c>
      <c r="H203" s="16">
        <f t="shared" si="34"/>
        <v>211.54691342563137</v>
      </c>
      <c r="I203" s="16"/>
      <c r="J203" s="43"/>
      <c r="K203" s="52"/>
    </row>
    <row r="204" spans="2:11" ht="15" hidden="1" x14ac:dyDescent="0.25">
      <c r="B204" s="26" t="s">
        <v>26</v>
      </c>
      <c r="C204" s="19"/>
      <c r="D204" s="16">
        <v>3405.0283687991378</v>
      </c>
      <c r="E204" s="16">
        <v>2232.6638883863775</v>
      </c>
      <c r="F204" s="16">
        <f>+D204-E204</f>
        <v>1172.3644804127603</v>
      </c>
      <c r="G204" s="16">
        <f t="shared" si="34"/>
        <v>389.76811252830521</v>
      </c>
      <c r="H204" s="16">
        <f t="shared" si="34"/>
        <v>136.42879051583805</v>
      </c>
      <c r="I204" s="16"/>
      <c r="J204" s="43"/>
      <c r="K204" s="52"/>
    </row>
    <row r="205" spans="2:11" ht="15" hidden="1" x14ac:dyDescent="0.25">
      <c r="B205" s="26" t="s">
        <v>27</v>
      </c>
      <c r="C205" s="19"/>
      <c r="D205" s="16">
        <v>3415.2805033112004</v>
      </c>
      <c r="E205" s="16">
        <v>2704.04342326388</v>
      </c>
      <c r="F205" s="16">
        <f>+D205-E205</f>
        <v>711.23708004732043</v>
      </c>
      <c r="G205" s="16">
        <f t="shared" si="34"/>
        <v>325.41417634752042</v>
      </c>
      <c r="H205" s="16">
        <f t="shared" si="34"/>
        <v>418.50200654086757</v>
      </c>
      <c r="I205" s="16"/>
      <c r="J205" s="43"/>
      <c r="K205" s="52"/>
    </row>
    <row r="206" spans="2:11" ht="15" hidden="1" x14ac:dyDescent="0.25">
      <c r="B206" s="26" t="s">
        <v>28</v>
      </c>
      <c r="C206" s="19"/>
      <c r="D206" s="16">
        <v>2844.4622925979729</v>
      </c>
      <c r="E206" s="16">
        <v>2709.3432214279446</v>
      </c>
      <c r="F206" s="16">
        <f>+D206-E206</f>
        <v>135.11907117002829</v>
      </c>
      <c r="G206" s="16">
        <f t="shared" si="34"/>
        <v>-205.76270054867837</v>
      </c>
      <c r="H206" s="16">
        <f t="shared" si="34"/>
        <v>93.585380729596636</v>
      </c>
      <c r="I206" s="16"/>
      <c r="J206" s="43"/>
      <c r="K206" s="52"/>
    </row>
    <row r="207" spans="2:11" ht="15" hidden="1" x14ac:dyDescent="0.25">
      <c r="B207" s="26"/>
      <c r="C207" s="19"/>
      <c r="D207" s="16"/>
      <c r="E207" s="16"/>
      <c r="F207" s="16"/>
      <c r="G207" s="16"/>
      <c r="H207" s="16"/>
      <c r="I207" s="16"/>
      <c r="J207" s="43"/>
      <c r="K207" s="52"/>
    </row>
    <row r="208" spans="2:11" ht="15" hidden="1" x14ac:dyDescent="0.25">
      <c r="B208" s="22">
        <v>2015</v>
      </c>
      <c r="C208" s="19"/>
      <c r="D208" s="16">
        <f>SUM(D210:D213)</f>
        <v>8684.0182756513423</v>
      </c>
      <c r="E208" s="16">
        <f>SUM(E210:E213)</f>
        <v>9071.898887293657</v>
      </c>
      <c r="F208" s="16">
        <f>SUM(F210:F213)</f>
        <v>-387.88061164231272</v>
      </c>
      <c r="G208" s="16">
        <f>SUM(G210:G213)</f>
        <v>-4125.6870496903348</v>
      </c>
      <c r="H208" s="16">
        <f>SUM(H210:H213)</f>
        <v>-821.86670019493386</v>
      </c>
      <c r="I208" s="16">
        <f>+F208-F201</f>
        <v>-3303.8203494954014</v>
      </c>
      <c r="J208" s="43"/>
      <c r="K208" s="52"/>
    </row>
    <row r="209" spans="2:11" ht="9" hidden="1" customHeight="1" x14ac:dyDescent="0.25">
      <c r="B209" s="26"/>
      <c r="C209" s="19"/>
      <c r="D209" s="16"/>
      <c r="E209" s="16"/>
      <c r="F209" s="16"/>
      <c r="G209" s="16"/>
      <c r="H209" s="16"/>
      <c r="I209" s="16"/>
      <c r="J209" s="43"/>
      <c r="K209" s="52"/>
    </row>
    <row r="210" spans="2:11" ht="15" hidden="1" x14ac:dyDescent="0.25">
      <c r="B210" s="26" t="s">
        <v>25</v>
      </c>
      <c r="C210" s="19"/>
      <c r="D210" s="16">
        <v>2279.6260357764213</v>
      </c>
      <c r="E210" s="16">
        <v>2241.0913794682629</v>
      </c>
      <c r="F210" s="16">
        <f>+D210-E210</f>
        <v>38.534656308158446</v>
      </c>
      <c r="G210" s="16">
        <f t="shared" ref="G210:H213" si="35">+D210-D203</f>
        <v>-865.30812485694605</v>
      </c>
      <c r="H210" s="16">
        <f t="shared" si="35"/>
        <v>-6.6236749421250352</v>
      </c>
      <c r="I210" s="16"/>
      <c r="J210" s="43"/>
      <c r="K210" s="52"/>
    </row>
    <row r="211" spans="2:11" ht="15" hidden="1" x14ac:dyDescent="0.25">
      <c r="B211" s="26" t="s">
        <v>26</v>
      </c>
      <c r="C211" s="19"/>
      <c r="D211" s="16">
        <v>2309.2182937923135</v>
      </c>
      <c r="E211" s="16">
        <v>2118.3864971499979</v>
      </c>
      <c r="F211" s="16">
        <f>+D211-E211</f>
        <v>190.83179664231557</v>
      </c>
      <c r="G211" s="16">
        <f t="shared" si="35"/>
        <v>-1095.8100750068243</v>
      </c>
      <c r="H211" s="16">
        <f t="shared" si="35"/>
        <v>-114.27739123637957</v>
      </c>
      <c r="I211" s="16"/>
      <c r="J211" s="43"/>
      <c r="K211" s="52"/>
    </row>
    <row r="212" spans="2:11" ht="15" hidden="1" x14ac:dyDescent="0.25">
      <c r="B212" s="26" t="s">
        <v>27</v>
      </c>
      <c r="C212" s="19"/>
      <c r="D212" s="16">
        <v>2166.1995215717593</v>
      </c>
      <c r="E212" s="16">
        <v>2239.9704260100007</v>
      </c>
      <c r="F212" s="16">
        <f>+D212-E212</f>
        <v>-73.770904438241359</v>
      </c>
      <c r="G212" s="16">
        <f t="shared" si="35"/>
        <v>-1249.0809817394411</v>
      </c>
      <c r="H212" s="16">
        <f t="shared" si="35"/>
        <v>-464.07299725387929</v>
      </c>
      <c r="I212" s="16"/>
      <c r="J212" s="43"/>
      <c r="K212" s="52"/>
    </row>
    <row r="213" spans="2:11" ht="15" hidden="1" x14ac:dyDescent="0.25">
      <c r="B213" s="26" t="s">
        <v>28</v>
      </c>
      <c r="C213" s="19"/>
      <c r="D213" s="16">
        <v>1928.9744245108493</v>
      </c>
      <c r="E213" s="16">
        <v>2472.4505846653947</v>
      </c>
      <c r="F213" s="16">
        <f>+D213-E213</f>
        <v>-543.47616015454537</v>
      </c>
      <c r="G213" s="16">
        <f t="shared" si="35"/>
        <v>-915.48786808712362</v>
      </c>
      <c r="H213" s="16">
        <f t="shared" si="35"/>
        <v>-236.89263676254996</v>
      </c>
      <c r="I213" s="16"/>
      <c r="J213" s="43"/>
      <c r="K213" s="52"/>
    </row>
    <row r="214" spans="2:11" ht="15" hidden="1" x14ac:dyDescent="0.25">
      <c r="B214" s="26"/>
      <c r="C214" s="19"/>
      <c r="D214" s="16"/>
      <c r="E214" s="16"/>
      <c r="F214" s="16"/>
      <c r="G214" s="16"/>
      <c r="H214" s="16"/>
      <c r="I214" s="16"/>
      <c r="J214" s="43"/>
      <c r="K214" s="52"/>
    </row>
    <row r="215" spans="2:11" ht="15" x14ac:dyDescent="0.25">
      <c r="B215" s="46" t="s">
        <v>35</v>
      </c>
      <c r="C215" s="19"/>
      <c r="D215" s="16">
        <v>7029.9466300306431</v>
      </c>
      <c r="E215" s="16">
        <v>7930.7731074054018</v>
      </c>
      <c r="F215" s="16">
        <v>-900.82647737475827</v>
      </c>
      <c r="G215" s="16">
        <v>-1654.0716456206994</v>
      </c>
      <c r="H215" s="16">
        <v>-1141.1257798882539</v>
      </c>
      <c r="I215" s="16">
        <v>-512.94586573244555</v>
      </c>
      <c r="J215" s="44"/>
      <c r="K215" s="53"/>
    </row>
    <row r="216" spans="2:11" ht="9" customHeight="1" x14ac:dyDescent="0.25">
      <c r="B216" s="26"/>
      <c r="C216" s="19"/>
      <c r="D216" s="16"/>
      <c r="E216" s="16"/>
      <c r="F216" s="16"/>
      <c r="G216" s="16"/>
      <c r="H216" s="16"/>
      <c r="I216" s="16"/>
      <c r="J216" s="43"/>
      <c r="K216" s="52"/>
    </row>
    <row r="217" spans="2:11" ht="15" x14ac:dyDescent="0.25">
      <c r="B217" s="26" t="s">
        <v>25</v>
      </c>
      <c r="C217" s="19"/>
      <c r="D217" s="47">
        <v>1592.9714668438849</v>
      </c>
      <c r="E217" s="47">
        <v>1861.0257008500002</v>
      </c>
      <c r="F217" s="16">
        <v>-268.05423400611539</v>
      </c>
      <c r="G217" s="16">
        <v>-686.65456893253645</v>
      </c>
      <c r="H217" s="16">
        <v>-380.06567861826261</v>
      </c>
      <c r="I217" s="16"/>
      <c r="J217" s="43"/>
      <c r="K217" s="52"/>
    </row>
    <row r="218" spans="2:11" ht="15" x14ac:dyDescent="0.25">
      <c r="B218" s="26" t="s">
        <v>26</v>
      </c>
      <c r="C218" s="19"/>
      <c r="D218" s="47">
        <v>1715.7484453690831</v>
      </c>
      <c r="E218" s="47">
        <v>1920.8354293868965</v>
      </c>
      <c r="F218" s="16">
        <v>-205.08698401781339</v>
      </c>
      <c r="G218" s="16">
        <v>-593.46984842323036</v>
      </c>
      <c r="H218" s="16">
        <v>-197.5510677631014</v>
      </c>
      <c r="I218" s="16"/>
      <c r="J218" s="43"/>
      <c r="K218" s="52"/>
    </row>
    <row r="219" spans="2:11" ht="15" x14ac:dyDescent="0.25">
      <c r="B219" s="26" t="s">
        <v>27</v>
      </c>
      <c r="C219" s="19"/>
      <c r="D219" s="47">
        <v>1937.9400889541478</v>
      </c>
      <c r="E219" s="47">
        <v>1995.2833506048273</v>
      </c>
      <c r="F219" s="16">
        <v>-57.343261650679551</v>
      </c>
      <c r="G219" s="16">
        <v>-228.25943261761154</v>
      </c>
      <c r="H219" s="16">
        <v>-244.68707540517335</v>
      </c>
      <c r="I219" s="16"/>
      <c r="J219" s="43"/>
      <c r="K219" s="52"/>
    </row>
    <row r="220" spans="2:11" ht="15" x14ac:dyDescent="0.25">
      <c r="B220" s="26" t="s">
        <v>28</v>
      </c>
      <c r="C220" s="19"/>
      <c r="D220" s="47">
        <v>1783.2866288635282</v>
      </c>
      <c r="E220" s="47">
        <v>2153.6286265636782</v>
      </c>
      <c r="F220" s="16">
        <v>-370.34199770014993</v>
      </c>
      <c r="G220" s="16">
        <v>-145.68779564732108</v>
      </c>
      <c r="H220" s="16">
        <v>-318.82195810171652</v>
      </c>
      <c r="I220" s="16"/>
      <c r="J220" s="43"/>
      <c r="K220" s="52"/>
    </row>
    <row r="221" spans="2:11" ht="15" x14ac:dyDescent="0.25">
      <c r="B221" s="26"/>
      <c r="C221" s="19"/>
      <c r="D221" s="47"/>
      <c r="E221" s="47"/>
      <c r="F221" s="16"/>
      <c r="G221" s="16"/>
      <c r="H221" s="16"/>
      <c r="I221" s="16"/>
      <c r="J221" s="43"/>
      <c r="K221" s="52"/>
    </row>
    <row r="222" spans="2:11" ht="15" x14ac:dyDescent="0.25">
      <c r="B222" s="46" t="s">
        <v>36</v>
      </c>
      <c r="C222" s="19"/>
      <c r="D222" s="47">
        <v>8133.8378869764547</v>
      </c>
      <c r="E222" s="47">
        <v>8680.8694480226441</v>
      </c>
      <c r="F222" s="47">
        <v>-547.03156104618915</v>
      </c>
      <c r="G222" s="47">
        <v>1103.8912569458109</v>
      </c>
      <c r="H222" s="47">
        <v>750.09634061724182</v>
      </c>
      <c r="I222" s="16">
        <v>353.79491632856912</v>
      </c>
      <c r="J222" s="43"/>
      <c r="K222" s="52"/>
    </row>
    <row r="223" spans="2:11" ht="7.5" customHeight="1" x14ac:dyDescent="0.25">
      <c r="B223" s="26"/>
      <c r="C223" s="19"/>
      <c r="D223" s="47"/>
      <c r="E223" s="47"/>
      <c r="F223" s="16"/>
      <c r="G223" s="16"/>
      <c r="H223" s="16"/>
      <c r="I223" s="16"/>
      <c r="J223" s="43"/>
      <c r="K223" s="52"/>
    </row>
    <row r="224" spans="2:11" ht="15" x14ac:dyDescent="0.25">
      <c r="B224" s="26" t="s">
        <v>25</v>
      </c>
      <c r="C224" s="19"/>
      <c r="D224" s="47">
        <v>1658.6723724616552</v>
      </c>
      <c r="E224" s="47">
        <v>2091.7503664281608</v>
      </c>
      <c r="F224" s="16">
        <v>-433.07799396650557</v>
      </c>
      <c r="G224" s="16">
        <v>65.700905617770331</v>
      </c>
      <c r="H224" s="16">
        <v>230.72466557816051</v>
      </c>
      <c r="I224" s="16"/>
      <c r="J224" s="43"/>
      <c r="K224" s="52"/>
    </row>
    <row r="225" spans="2:11" ht="15" x14ac:dyDescent="0.25">
      <c r="B225" s="26" t="s">
        <v>26</v>
      </c>
      <c r="C225" s="19"/>
      <c r="D225" s="47">
        <v>2044.5944491749747</v>
      </c>
      <c r="E225" s="47">
        <v>2050.5182644211495</v>
      </c>
      <c r="F225" s="16">
        <v>-5.9238152461748541</v>
      </c>
      <c r="G225" s="16">
        <v>328.84600380589154</v>
      </c>
      <c r="H225" s="16">
        <v>129.682835034253</v>
      </c>
      <c r="I225" s="16"/>
      <c r="J225" s="43"/>
      <c r="K225" s="52"/>
    </row>
    <row r="226" spans="2:11" ht="15" x14ac:dyDescent="0.25">
      <c r="B226" s="26" t="s">
        <v>27</v>
      </c>
      <c r="C226" s="19"/>
      <c r="D226" s="47">
        <v>2258.019900036797</v>
      </c>
      <c r="E226" s="47">
        <v>2247.1351988813794</v>
      </c>
      <c r="F226" s="16">
        <v>10.884701155417588</v>
      </c>
      <c r="G226" s="16">
        <v>320.07981108264926</v>
      </c>
      <c r="H226" s="16">
        <v>251.85184827655212</v>
      </c>
      <c r="I226" s="16"/>
      <c r="J226" s="43"/>
      <c r="K226" s="52"/>
    </row>
    <row r="227" spans="2:11" ht="15" x14ac:dyDescent="0.25">
      <c r="B227" s="26" t="s">
        <v>28</v>
      </c>
      <c r="C227" s="19"/>
      <c r="D227" s="48">
        <v>2172.551165303028</v>
      </c>
      <c r="E227" s="48">
        <v>2291.4656182919543</v>
      </c>
      <c r="F227" s="16">
        <v>-118.91445298892631</v>
      </c>
      <c r="G227" s="16">
        <v>389.26453643949981</v>
      </c>
      <c r="H227" s="16">
        <v>137.83699172827619</v>
      </c>
      <c r="I227" s="16"/>
      <c r="J227" s="43"/>
      <c r="K227" s="52"/>
    </row>
    <row r="228" spans="2:11" ht="15" x14ac:dyDescent="0.25">
      <c r="B228" s="26"/>
      <c r="C228" s="19"/>
      <c r="D228" s="48"/>
      <c r="E228" s="48"/>
      <c r="F228" s="16"/>
      <c r="G228" s="16"/>
      <c r="H228" s="16"/>
      <c r="I228" s="16"/>
      <c r="J228" s="43"/>
      <c r="K228" s="52"/>
    </row>
    <row r="229" spans="2:11" ht="15" x14ac:dyDescent="0.25">
      <c r="B229" s="46" t="s">
        <v>37</v>
      </c>
      <c r="C229" s="19"/>
      <c r="D229" s="48">
        <v>8940.2024292870556</v>
      </c>
      <c r="E229" s="48">
        <v>9301.9447915431028</v>
      </c>
      <c r="F229" s="16">
        <v>-361.74236225604682</v>
      </c>
      <c r="G229" s="16">
        <v>806.36454231060111</v>
      </c>
      <c r="H229" s="16">
        <v>621.07534352045877</v>
      </c>
      <c r="I229" s="16">
        <v>185.28919879014234</v>
      </c>
      <c r="J229" s="43"/>
      <c r="K229" s="52"/>
    </row>
    <row r="230" spans="2:11" ht="7.5" customHeight="1" x14ac:dyDescent="0.25">
      <c r="B230" s="40"/>
      <c r="C230" s="19"/>
      <c r="D230" s="48"/>
      <c r="E230" s="48"/>
      <c r="F230" s="16"/>
      <c r="G230" s="16"/>
      <c r="H230" s="16"/>
      <c r="I230" s="16"/>
      <c r="J230" s="43"/>
      <c r="K230" s="52"/>
    </row>
    <row r="231" spans="2:11" ht="15" customHeight="1" x14ac:dyDescent="0.25">
      <c r="B231" s="26" t="s">
        <v>25</v>
      </c>
      <c r="C231" s="19"/>
      <c r="D231" s="48">
        <v>2091.6892642658122</v>
      </c>
      <c r="E231" s="48">
        <v>2124.1279092758618</v>
      </c>
      <c r="F231" s="16">
        <v>-32.43864501004964</v>
      </c>
      <c r="G231" s="16">
        <v>433.01689180415701</v>
      </c>
      <c r="H231" s="16">
        <v>32.377542847701079</v>
      </c>
      <c r="I231" s="16"/>
      <c r="J231" s="43"/>
      <c r="K231" s="52"/>
    </row>
    <row r="232" spans="2:11" ht="15" customHeight="1" x14ac:dyDescent="0.25">
      <c r="B232" s="26" t="s">
        <v>26</v>
      </c>
      <c r="C232" s="19"/>
      <c r="D232" s="48">
        <v>2371.561384437211</v>
      </c>
      <c r="E232" s="48">
        <v>2197.732271557471</v>
      </c>
      <c r="F232" s="16">
        <v>173.82911287974002</v>
      </c>
      <c r="G232" s="16">
        <v>326.96693526223635</v>
      </c>
      <c r="H232" s="16">
        <v>147.21400713632147</v>
      </c>
      <c r="I232" s="16"/>
      <c r="J232" s="43"/>
      <c r="K232" s="52"/>
    </row>
    <row r="233" spans="2:11" ht="15" customHeight="1" x14ac:dyDescent="0.25">
      <c r="B233" s="26" t="s">
        <v>27</v>
      </c>
      <c r="C233" s="19"/>
      <c r="D233" s="48">
        <v>2369.8237341042004</v>
      </c>
      <c r="E233" s="48">
        <v>2271.4559659252873</v>
      </c>
      <c r="F233" s="16">
        <v>98.367768178913138</v>
      </c>
      <c r="G233" s="16">
        <v>111.80383406740339</v>
      </c>
      <c r="H233" s="16">
        <v>24.320767043907836</v>
      </c>
      <c r="I233" s="16"/>
      <c r="J233" s="43"/>
      <c r="K233" s="52"/>
    </row>
    <row r="234" spans="2:11" ht="15" customHeight="1" x14ac:dyDescent="0.25">
      <c r="B234" s="26" t="s">
        <v>28</v>
      </c>
      <c r="C234" s="19"/>
      <c r="D234" s="48">
        <v>2107.1280464798324</v>
      </c>
      <c r="E234" s="48">
        <v>2708.6286447844827</v>
      </c>
      <c r="F234" s="16">
        <v>-601.50059830465034</v>
      </c>
      <c r="G234" s="16">
        <v>-65.423118823195637</v>
      </c>
      <c r="H234" s="16">
        <v>417.16302649252839</v>
      </c>
      <c r="I234" s="16"/>
      <c r="J234" s="43"/>
      <c r="K234" s="52"/>
    </row>
    <row r="235" spans="2:11" ht="15" customHeight="1" x14ac:dyDescent="0.25">
      <c r="B235" s="26"/>
      <c r="C235" s="19"/>
      <c r="D235" s="48"/>
      <c r="E235" s="48"/>
      <c r="F235" s="16"/>
      <c r="G235" s="16"/>
      <c r="H235" s="16"/>
      <c r="I235" s="16"/>
      <c r="J235" s="43"/>
      <c r="K235" s="52"/>
    </row>
    <row r="236" spans="2:11" ht="15" customHeight="1" x14ac:dyDescent="0.25">
      <c r="B236" s="40" t="s">
        <v>38</v>
      </c>
      <c r="C236" s="19"/>
      <c r="D236" s="48">
        <v>8827.8199157365671</v>
      </c>
      <c r="E236" s="48">
        <v>9085.8525942474134</v>
      </c>
      <c r="F236" s="16">
        <v>-258.03267851084638</v>
      </c>
      <c r="G236" s="16">
        <v>-112.38251355048851</v>
      </c>
      <c r="H236" s="16">
        <v>-216.09219729568895</v>
      </c>
      <c r="I236" s="16">
        <v>103.70968374520044</v>
      </c>
      <c r="J236" s="43"/>
      <c r="K236" s="52"/>
    </row>
    <row r="237" spans="2:11" ht="8.25" customHeight="1" x14ac:dyDescent="0.25">
      <c r="B237" s="40"/>
      <c r="C237" s="19"/>
      <c r="D237" s="48"/>
      <c r="E237" s="48"/>
      <c r="F237" s="16"/>
      <c r="G237" s="16"/>
      <c r="H237" s="16"/>
      <c r="I237" s="16"/>
      <c r="J237" s="43"/>
      <c r="K237" s="52"/>
    </row>
    <row r="238" spans="2:11" ht="15" customHeight="1" x14ac:dyDescent="0.25">
      <c r="B238" s="26" t="s">
        <v>25</v>
      </c>
      <c r="C238" s="19"/>
      <c r="D238" s="48">
        <v>2000.9217912834006</v>
      </c>
      <c r="E238" s="48">
        <v>2267.7960699470113</v>
      </c>
      <c r="F238" s="16">
        <v>-266.87427866361077</v>
      </c>
      <c r="G238" s="16">
        <v>-90.767472982411618</v>
      </c>
      <c r="H238" s="16">
        <v>143.66816067114951</v>
      </c>
      <c r="I238" s="16"/>
      <c r="J238" s="43"/>
      <c r="K238" s="52"/>
    </row>
    <row r="239" spans="2:11" ht="15" customHeight="1" x14ac:dyDescent="0.25">
      <c r="B239" s="26" t="s">
        <v>26</v>
      </c>
      <c r="C239" s="19"/>
      <c r="D239" s="48">
        <v>2170.0538957088324</v>
      </c>
      <c r="E239" s="48">
        <v>2307.791861632184</v>
      </c>
      <c r="F239" s="16">
        <v>-137.73796592335157</v>
      </c>
      <c r="G239" s="16">
        <v>-201.50748872837858</v>
      </c>
      <c r="H239" s="16">
        <v>110.05959007471301</v>
      </c>
      <c r="I239" s="16"/>
      <c r="J239" s="43"/>
      <c r="K239" s="52"/>
    </row>
    <row r="240" spans="2:11" ht="15" customHeight="1" x14ac:dyDescent="0.25">
      <c r="B240" s="26" t="s">
        <v>27</v>
      </c>
      <c r="C240" s="19"/>
      <c r="D240" s="48">
        <v>2433.0949777623118</v>
      </c>
      <c r="E240" s="48">
        <v>2226.1922305933335</v>
      </c>
      <c r="F240" s="16">
        <v>206.90274716897829</v>
      </c>
      <c r="G240" s="16">
        <v>63.271243658111416</v>
      </c>
      <c r="H240" s="16">
        <v>-45.26373533195374</v>
      </c>
      <c r="I240" s="16"/>
      <c r="J240" s="43"/>
      <c r="K240" s="52"/>
    </row>
    <row r="241" spans="2:11" ht="15" customHeight="1" x14ac:dyDescent="0.25">
      <c r="B241" s="26" t="s">
        <v>28</v>
      </c>
      <c r="C241" s="19"/>
      <c r="D241" s="48">
        <v>2223.7492509820227</v>
      </c>
      <c r="E241" s="48">
        <v>2284.072432074885</v>
      </c>
      <c r="F241" s="16">
        <v>-60.323181092862342</v>
      </c>
      <c r="G241" s="16">
        <v>116.62120450219027</v>
      </c>
      <c r="H241" s="16">
        <v>-424.55621270959773</v>
      </c>
      <c r="I241" s="16"/>
      <c r="J241" s="43"/>
      <c r="K241" s="52"/>
    </row>
    <row r="242" spans="2:11" ht="15" customHeight="1" x14ac:dyDescent="0.25">
      <c r="B242" s="26"/>
      <c r="C242" s="19"/>
      <c r="D242" s="48"/>
      <c r="E242" s="48"/>
      <c r="F242" s="16"/>
      <c r="G242" s="16"/>
      <c r="H242" s="16"/>
      <c r="I242" s="16"/>
      <c r="J242" s="43"/>
      <c r="K242" s="52"/>
    </row>
    <row r="243" spans="2:11" s="68" customFormat="1" ht="15" customHeight="1" x14ac:dyDescent="0.25">
      <c r="B243" s="46" t="s">
        <v>39</v>
      </c>
      <c r="C243" s="19"/>
      <c r="D243" s="47">
        <v>7013.09661701611</v>
      </c>
      <c r="E243" s="47">
        <v>6333.8614640669139</v>
      </c>
      <c r="F243" s="47">
        <v>679.23515294919639</v>
      </c>
      <c r="G243" s="47">
        <v>-1814.723298720457</v>
      </c>
      <c r="H243" s="47">
        <v>-2751.9911301804996</v>
      </c>
      <c r="I243" s="16">
        <v>937.26783146004277</v>
      </c>
      <c r="J243" s="50"/>
      <c r="K243" s="54"/>
    </row>
    <row r="244" spans="2:11" s="68" customFormat="1" ht="8.25" customHeight="1" x14ac:dyDescent="0.25">
      <c r="B244" s="40"/>
      <c r="C244" s="19"/>
      <c r="D244" s="47"/>
      <c r="E244" s="47"/>
      <c r="F244" s="16"/>
      <c r="G244" s="16"/>
      <c r="H244" s="16"/>
      <c r="I244" s="16"/>
      <c r="J244" s="50"/>
      <c r="K244" s="54"/>
    </row>
    <row r="245" spans="2:11" s="68" customFormat="1" ht="15" customHeight="1" x14ac:dyDescent="0.25">
      <c r="B245" s="26" t="s">
        <v>25</v>
      </c>
      <c r="C245" s="19"/>
      <c r="D245" s="47">
        <v>2054.9643089004098</v>
      </c>
      <c r="E245" s="47">
        <v>1773.9714277800001</v>
      </c>
      <c r="F245" s="16">
        <v>280.99288112040972</v>
      </c>
      <c r="G245" s="16">
        <v>54.042517617009253</v>
      </c>
      <c r="H245" s="16">
        <v>-493.82464216701123</v>
      </c>
      <c r="I245" s="16"/>
      <c r="J245" s="50"/>
      <c r="K245" s="54"/>
    </row>
    <row r="246" spans="2:11" s="68" customFormat="1" ht="15" customHeight="1" x14ac:dyDescent="0.25">
      <c r="B246" s="26" t="s">
        <v>26</v>
      </c>
      <c r="C246" s="19"/>
      <c r="D246" s="47">
        <v>1130.552781047701</v>
      </c>
      <c r="E246" s="47">
        <v>1096.3590304500001</v>
      </c>
      <c r="F246" s="16">
        <v>34.193750597700955</v>
      </c>
      <c r="G246" s="16">
        <v>-1039.5011146611314</v>
      </c>
      <c r="H246" s="16">
        <v>-1211.4328311821839</v>
      </c>
      <c r="I246" s="16"/>
      <c r="J246" s="50"/>
      <c r="K246" s="54"/>
    </row>
    <row r="247" spans="2:11" s="68" customFormat="1" ht="15" customHeight="1" x14ac:dyDescent="0.25">
      <c r="B247" s="26" t="s">
        <v>27</v>
      </c>
      <c r="C247" s="19"/>
      <c r="D247" s="47">
        <v>1593.6427819821879</v>
      </c>
      <c r="E247" s="47">
        <v>1539.3418683864572</v>
      </c>
      <c r="F247" s="16">
        <v>54.300913595730663</v>
      </c>
      <c r="G247" s="16">
        <v>-839.45219578012393</v>
      </c>
      <c r="H247" s="16">
        <v>-686.8503622068763</v>
      </c>
      <c r="I247" s="16"/>
      <c r="J247" s="50"/>
      <c r="K247" s="54"/>
    </row>
    <row r="248" spans="2:11" s="68" customFormat="1" ht="15" customHeight="1" x14ac:dyDescent="0.25">
      <c r="B248" s="26" t="s">
        <v>28</v>
      </c>
      <c r="C248" s="19"/>
      <c r="D248" s="47">
        <v>2233.9367450858117</v>
      </c>
      <c r="E248" s="47">
        <v>1924.1891374504567</v>
      </c>
      <c r="F248" s="16">
        <v>309.74760763535505</v>
      </c>
      <c r="G248" s="16">
        <v>10.187494103789049</v>
      </c>
      <c r="H248" s="16">
        <v>-359.88329462442834</v>
      </c>
      <c r="I248" s="16"/>
      <c r="J248" s="50"/>
      <c r="K248" s="54"/>
    </row>
    <row r="249" spans="2:11" ht="15" customHeight="1" x14ac:dyDescent="0.25">
      <c r="B249" s="26"/>
      <c r="C249" s="19"/>
      <c r="D249" s="48"/>
      <c r="E249" s="48"/>
      <c r="F249" s="16"/>
      <c r="G249" s="16"/>
      <c r="H249" s="16"/>
      <c r="I249" s="16"/>
      <c r="J249" s="43"/>
      <c r="K249" s="52"/>
    </row>
    <row r="250" spans="2:11" ht="15" customHeight="1" x14ac:dyDescent="0.25">
      <c r="B250" s="58">
        <v>2021</v>
      </c>
      <c r="C250" s="19"/>
      <c r="D250" s="48">
        <v>11145.698861157118</v>
      </c>
      <c r="E250" s="48">
        <v>8216.0705623397916</v>
      </c>
      <c r="F250" s="16">
        <v>2929.6282988173261</v>
      </c>
      <c r="G250" s="16">
        <v>4132.6022441410078</v>
      </c>
      <c r="H250" s="16">
        <v>1882.2090982728785</v>
      </c>
      <c r="I250" s="16">
        <v>2250.39314586813</v>
      </c>
      <c r="J250" s="43"/>
      <c r="K250" s="52"/>
    </row>
    <row r="251" spans="2:11" ht="15" customHeight="1" x14ac:dyDescent="0.25">
      <c r="B251" s="40"/>
      <c r="C251" s="19"/>
      <c r="D251" s="48"/>
      <c r="E251" s="48"/>
      <c r="F251" s="16"/>
      <c r="G251" s="16"/>
      <c r="H251" s="16"/>
      <c r="I251" s="16"/>
      <c r="J251" s="43"/>
      <c r="K251" s="52"/>
    </row>
    <row r="252" spans="2:11" ht="15" customHeight="1" x14ac:dyDescent="0.25">
      <c r="B252" s="26" t="s">
        <v>25</v>
      </c>
      <c r="C252" s="19"/>
      <c r="D252" s="48">
        <v>2328.9814406474015</v>
      </c>
      <c r="E252" s="48">
        <v>1719.1181546064049</v>
      </c>
      <c r="F252" s="16">
        <v>609.86328604099663</v>
      </c>
      <c r="G252" s="16">
        <v>274.01713174699171</v>
      </c>
      <c r="H252" s="16">
        <v>-54.853273173595198</v>
      </c>
      <c r="I252" s="16"/>
      <c r="J252" s="43"/>
      <c r="K252" s="52"/>
    </row>
    <row r="253" spans="2:11" ht="15" customHeight="1" x14ac:dyDescent="0.25">
      <c r="B253" s="26" t="s">
        <v>26</v>
      </c>
      <c r="C253" s="19"/>
      <c r="D253" s="48">
        <v>2732.5628356392153</v>
      </c>
      <c r="E253" s="48">
        <v>1914.2483153117701</v>
      </c>
      <c r="F253" s="16">
        <v>818.31452032744528</v>
      </c>
      <c r="G253" s="16">
        <v>1602.0100545915143</v>
      </c>
      <c r="H253" s="16">
        <v>817.88928486176997</v>
      </c>
      <c r="I253" s="16"/>
      <c r="J253" s="43"/>
      <c r="K253" s="52"/>
    </row>
    <row r="254" spans="2:11" ht="15" customHeight="1" x14ac:dyDescent="0.25">
      <c r="B254" s="26" t="s">
        <v>27</v>
      </c>
      <c r="C254" s="19"/>
      <c r="D254" s="48">
        <v>2936.5721749073</v>
      </c>
      <c r="E254" s="48">
        <v>2049.4370968884837</v>
      </c>
      <c r="F254" s="16">
        <v>887.13507801881633</v>
      </c>
      <c r="G254" s="16">
        <v>1342.9293929251121</v>
      </c>
      <c r="H254" s="16">
        <v>510.09522850202643</v>
      </c>
      <c r="I254" s="16"/>
      <c r="J254" s="43"/>
      <c r="K254" s="52"/>
    </row>
    <row r="255" spans="2:11" ht="15" customHeight="1" x14ac:dyDescent="0.25">
      <c r="B255" s="26" t="s">
        <v>28</v>
      </c>
      <c r="C255" s="19"/>
      <c r="D255" s="48">
        <v>3147.5824099632018</v>
      </c>
      <c r="E255" s="48">
        <v>2533.2669955331339</v>
      </c>
      <c r="F255" s="16">
        <v>614.3154144300679</v>
      </c>
      <c r="G255" s="16">
        <v>913.64566487739012</v>
      </c>
      <c r="H255" s="16">
        <v>609.07785808267727</v>
      </c>
      <c r="I255" s="16"/>
      <c r="J255" s="43"/>
      <c r="K255" s="52"/>
    </row>
    <row r="256" spans="2:11" ht="15" customHeight="1" x14ac:dyDescent="0.25">
      <c r="B256" s="26"/>
      <c r="C256" s="19"/>
      <c r="D256" s="48"/>
      <c r="E256" s="48"/>
      <c r="F256" s="16"/>
      <c r="G256" s="16"/>
      <c r="H256" s="16"/>
      <c r="I256" s="16"/>
      <c r="J256" s="43"/>
      <c r="K256" s="52"/>
    </row>
    <row r="257" spans="2:16" s="68" customFormat="1" ht="15" customHeight="1" x14ac:dyDescent="0.25">
      <c r="B257" s="58">
        <v>2022</v>
      </c>
      <c r="C257" s="19"/>
      <c r="D257" s="47">
        <v>13794.787927919748</v>
      </c>
      <c r="E257" s="47">
        <v>10755.744304564345</v>
      </c>
      <c r="F257" s="47">
        <v>3039.0436233554033</v>
      </c>
      <c r="G257" s="47">
        <v>2649.089066762629</v>
      </c>
      <c r="H257" s="47">
        <v>2539.6737422245519</v>
      </c>
      <c r="I257" s="16">
        <v>109.41532453807713</v>
      </c>
      <c r="J257" s="50"/>
      <c r="K257" s="54"/>
    </row>
    <row r="258" spans="2:16" s="68" customFormat="1" ht="15" customHeight="1" x14ac:dyDescent="0.25">
      <c r="B258" s="40"/>
      <c r="C258" s="19"/>
      <c r="D258" s="47"/>
      <c r="E258" s="47"/>
      <c r="F258" s="16"/>
      <c r="G258" s="16"/>
      <c r="H258" s="16"/>
      <c r="I258" s="16"/>
      <c r="J258" s="50"/>
      <c r="K258" s="54"/>
    </row>
    <row r="259" spans="2:16" s="68" customFormat="1" ht="15" customHeight="1" x14ac:dyDescent="0.25">
      <c r="B259" s="26" t="s">
        <v>25</v>
      </c>
      <c r="C259" s="19"/>
      <c r="D259" s="47">
        <v>3340.4916925659427</v>
      </c>
      <c r="E259" s="47">
        <v>2171.5494092988215</v>
      </c>
      <c r="F259" s="16">
        <v>1168.9422832671212</v>
      </c>
      <c r="G259" s="16">
        <v>1011.5102519185411</v>
      </c>
      <c r="H259" s="16">
        <v>452.43125469241659</v>
      </c>
      <c r="I259" s="16"/>
      <c r="J259" s="50"/>
      <c r="K259" s="54"/>
    </row>
    <row r="260" spans="2:16" s="68" customFormat="1" ht="15" customHeight="1" x14ac:dyDescent="0.25">
      <c r="B260" s="26" t="s">
        <v>26</v>
      </c>
      <c r="C260" s="19"/>
      <c r="D260" s="47">
        <v>3937.0272611356668</v>
      </c>
      <c r="E260" s="47">
        <v>2598.1802455054135</v>
      </c>
      <c r="F260" s="16">
        <v>1338.8470156302533</v>
      </c>
      <c r="G260" s="16">
        <v>1204.4644254964514</v>
      </c>
      <c r="H260" s="16">
        <v>683.93193019364344</v>
      </c>
      <c r="I260" s="16"/>
      <c r="J260" s="50"/>
      <c r="K260" s="54"/>
    </row>
    <row r="261" spans="2:16" s="68" customFormat="1" ht="15" customHeight="1" x14ac:dyDescent="0.25">
      <c r="B261" s="26" t="s">
        <v>27</v>
      </c>
      <c r="C261" s="19"/>
      <c r="D261" s="47">
        <v>3662.5812071054602</v>
      </c>
      <c r="E261" s="47">
        <v>3053.5377161643273</v>
      </c>
      <c r="F261" s="16">
        <v>609.04349094113286</v>
      </c>
      <c r="G261" s="16">
        <v>726.00903219816018</v>
      </c>
      <c r="H261" s="16">
        <v>1004.1006192758437</v>
      </c>
      <c r="I261" s="16"/>
      <c r="J261" s="50"/>
      <c r="K261" s="54"/>
    </row>
    <row r="262" spans="2:16" s="68" customFormat="1" ht="15" customHeight="1" x14ac:dyDescent="0.25">
      <c r="B262" s="26" t="s">
        <v>28</v>
      </c>
      <c r="C262" s="19"/>
      <c r="D262" s="47">
        <v>2854.6877671126781</v>
      </c>
      <c r="E262" s="47">
        <v>2932.4769335957822</v>
      </c>
      <c r="F262" s="16">
        <v>-77.789166483104054</v>
      </c>
      <c r="G262" s="16">
        <v>-292.89464285052372</v>
      </c>
      <c r="H262" s="16">
        <v>399.20993806264823</v>
      </c>
      <c r="I262" s="16"/>
      <c r="J262" s="50"/>
      <c r="K262" s="54"/>
    </row>
    <row r="263" spans="2:16" ht="15" customHeight="1" x14ac:dyDescent="0.25">
      <c r="B263" s="26"/>
      <c r="C263" s="19"/>
      <c r="D263" s="47"/>
      <c r="E263" s="47"/>
      <c r="F263" s="16"/>
      <c r="G263" s="16"/>
      <c r="H263" s="16"/>
      <c r="I263" s="16"/>
      <c r="J263" s="43"/>
      <c r="K263" s="52"/>
    </row>
    <row r="264" spans="2:16" ht="15" customHeight="1" x14ac:dyDescent="0.25">
      <c r="B264" s="40" t="s">
        <v>40</v>
      </c>
      <c r="C264" s="19"/>
      <c r="D264" s="47">
        <v>10793.376159719703</v>
      </c>
      <c r="E264" s="47">
        <v>10531.91410917523</v>
      </c>
      <c r="F264" s="47">
        <v>261.46205054447137</v>
      </c>
      <c r="G264" s="47">
        <v>-3001.4117682000469</v>
      </c>
      <c r="H264" s="47">
        <v>-223.83019538911503</v>
      </c>
      <c r="I264" s="16">
        <v>-2777.5815728109319</v>
      </c>
      <c r="J264" s="43"/>
      <c r="K264" s="52"/>
      <c r="L264" s="70"/>
    </row>
    <row r="265" spans="2:16" ht="15" customHeight="1" x14ac:dyDescent="0.25">
      <c r="B265" s="26"/>
      <c r="C265" s="19"/>
      <c r="D265" s="47"/>
      <c r="E265" s="47"/>
      <c r="F265" s="16"/>
      <c r="G265" s="16"/>
      <c r="H265" s="16"/>
      <c r="I265" s="16"/>
      <c r="J265" s="43"/>
      <c r="K265" s="52"/>
    </row>
    <row r="266" spans="2:16" ht="15" customHeight="1" x14ac:dyDescent="0.25">
      <c r="B266" s="26" t="s">
        <v>25</v>
      </c>
      <c r="C266" s="19"/>
      <c r="D266" s="47">
        <v>2619.1511263978318</v>
      </c>
      <c r="E266" s="47">
        <v>2554.6177574710268</v>
      </c>
      <c r="F266" s="16">
        <v>64.533368926804997</v>
      </c>
      <c r="G266" s="16">
        <v>-721.34056616811085</v>
      </c>
      <c r="H266" s="16">
        <v>383.06834817220533</v>
      </c>
      <c r="I266" s="16"/>
      <c r="J266" s="43"/>
      <c r="K266" s="52"/>
    </row>
    <row r="267" spans="2:16" ht="15" customHeight="1" x14ac:dyDescent="0.25">
      <c r="B267" s="26" t="s">
        <v>26</v>
      </c>
      <c r="C267" s="19"/>
      <c r="D267" s="47">
        <v>2870.9769589873781</v>
      </c>
      <c r="E267" s="47">
        <v>2479.7707633211885</v>
      </c>
      <c r="F267" s="16">
        <v>391.20619566618961</v>
      </c>
      <c r="G267" s="16">
        <v>-1066.0503021482887</v>
      </c>
      <c r="H267" s="16">
        <v>-118.409482184225</v>
      </c>
      <c r="I267" s="16"/>
      <c r="J267" s="43"/>
      <c r="K267" s="52"/>
    </row>
    <row r="268" spans="2:16" ht="15" customHeight="1" x14ac:dyDescent="0.25">
      <c r="B268" s="26" t="s">
        <v>27</v>
      </c>
      <c r="C268" s="19"/>
      <c r="D268" s="47">
        <v>2808.2953708966911</v>
      </c>
      <c r="E268" s="47">
        <v>2704.7218436042458</v>
      </c>
      <c r="F268" s="16">
        <v>103.57352729244531</v>
      </c>
      <c r="G268" s="16">
        <v>-854.28583620876907</v>
      </c>
      <c r="H268" s="16">
        <v>-348.81587256008152</v>
      </c>
      <c r="I268" s="16"/>
      <c r="J268" s="43"/>
      <c r="K268" s="52"/>
    </row>
    <row r="269" spans="2:16" ht="15" customHeight="1" x14ac:dyDescent="0.25">
      <c r="B269" s="26" t="s">
        <v>28</v>
      </c>
      <c r="C269" s="19"/>
      <c r="D269" s="47">
        <v>2494.9527034377998</v>
      </c>
      <c r="E269" s="47">
        <v>2792.8037447787683</v>
      </c>
      <c r="F269" s="16">
        <v>-297.85104134096855</v>
      </c>
      <c r="G269" s="16">
        <v>-359.73506367487835</v>
      </c>
      <c r="H269" s="16">
        <v>-139.67318881701385</v>
      </c>
      <c r="I269" s="16"/>
      <c r="J269" s="43"/>
      <c r="K269" s="52"/>
    </row>
    <row r="270" spans="2:16" ht="15" customHeight="1" x14ac:dyDescent="0.25">
      <c r="B270" s="26"/>
      <c r="C270" s="19"/>
      <c r="D270" s="47"/>
      <c r="E270" s="47"/>
      <c r="F270" s="16"/>
      <c r="G270" s="16"/>
      <c r="H270" s="16"/>
      <c r="I270" s="16"/>
      <c r="J270" s="43"/>
      <c r="K270" s="52"/>
    </row>
    <row r="271" spans="2:16" ht="15" customHeight="1" x14ac:dyDescent="0.25">
      <c r="B271" s="40" t="s">
        <v>41</v>
      </c>
      <c r="C271" s="19"/>
      <c r="D271" s="47">
        <v>8930.1091829646939</v>
      </c>
      <c r="E271" s="47">
        <v>9151.819124471258</v>
      </c>
      <c r="F271" s="16">
        <v>-221.70994150656134</v>
      </c>
      <c r="G271" s="16">
        <v>-1863.2669767550051</v>
      </c>
      <c r="H271" s="16">
        <v>-1380.0949847039724</v>
      </c>
      <c r="I271" s="16">
        <v>-483.17199205103299</v>
      </c>
      <c r="J271" s="43"/>
      <c r="K271" s="52"/>
      <c r="L271" s="72"/>
      <c r="P271" s="70"/>
    </row>
    <row r="272" spans="2:16" ht="15" customHeight="1" x14ac:dyDescent="0.25">
      <c r="B272" s="26"/>
      <c r="C272" s="19"/>
      <c r="D272" s="47"/>
      <c r="E272" s="47"/>
      <c r="F272" s="16"/>
      <c r="G272" s="16"/>
      <c r="H272" s="16"/>
      <c r="I272" s="16"/>
      <c r="J272" s="43"/>
      <c r="K272" s="52"/>
    </row>
    <row r="273" spans="2:16" ht="15" customHeight="1" x14ac:dyDescent="0.25">
      <c r="B273" s="26" t="s">
        <v>25</v>
      </c>
      <c r="C273" s="19"/>
      <c r="D273" s="47">
        <v>1904.202100888102</v>
      </c>
      <c r="E273" s="47">
        <v>2324.596121444054</v>
      </c>
      <c r="F273" s="16">
        <v>-420.39402055595201</v>
      </c>
      <c r="G273" s="16">
        <v>-714.94902550972984</v>
      </c>
      <c r="H273" s="16">
        <v>-230.02163602697283</v>
      </c>
      <c r="I273" s="16"/>
      <c r="J273" s="43"/>
      <c r="K273" s="52"/>
    </row>
    <row r="274" spans="2:16" ht="15" customHeight="1" x14ac:dyDescent="0.25">
      <c r="B274" s="26" t="s">
        <v>26</v>
      </c>
      <c r="C274" s="19"/>
      <c r="D274" s="47">
        <v>2463.6764171340246</v>
      </c>
      <c r="E274" s="47">
        <v>2193.8270895212709</v>
      </c>
      <c r="F274" s="16">
        <v>269.84932761275377</v>
      </c>
      <c r="G274" s="16">
        <v>-407.30054185335348</v>
      </c>
      <c r="H274" s="16">
        <v>-285.94367379991763</v>
      </c>
      <c r="I274" s="16"/>
      <c r="J274" s="43"/>
      <c r="K274" s="52"/>
    </row>
    <row r="275" spans="2:16" ht="15" customHeight="1" x14ac:dyDescent="0.25">
      <c r="B275" s="26" t="s">
        <v>27</v>
      </c>
      <c r="C275" s="19"/>
      <c r="D275" s="47">
        <v>2363.5157680546822</v>
      </c>
      <c r="E275" s="47">
        <v>2348.8892139579634</v>
      </c>
      <c r="F275" s="16">
        <v>14.626554096718792</v>
      </c>
      <c r="G275" s="16">
        <v>-444.7796028420089</v>
      </c>
      <c r="H275" s="16">
        <v>-355.83262964628238</v>
      </c>
      <c r="I275" s="16"/>
      <c r="J275" s="43"/>
      <c r="K275" s="52"/>
    </row>
    <row r="276" spans="2:16" ht="15" customHeight="1" x14ac:dyDescent="0.25">
      <c r="B276" s="26" t="s">
        <v>28</v>
      </c>
      <c r="C276" s="19"/>
      <c r="D276" s="47">
        <v>2198.7148968878869</v>
      </c>
      <c r="E276" s="47">
        <v>2284.5066995479688</v>
      </c>
      <c r="F276" s="16">
        <v>-85.791802660081885</v>
      </c>
      <c r="G276" s="16">
        <v>-296.23780654991288</v>
      </c>
      <c r="H276" s="16">
        <v>-508.29704523079954</v>
      </c>
      <c r="I276" s="16"/>
      <c r="J276" s="43"/>
      <c r="K276" s="52"/>
    </row>
    <row r="277" spans="2:16" ht="15" customHeight="1" x14ac:dyDescent="0.25">
      <c r="B277" s="26"/>
      <c r="C277" s="19"/>
      <c r="D277" s="47"/>
      <c r="E277" s="47"/>
      <c r="F277" s="16"/>
      <c r="G277" s="16"/>
      <c r="H277" s="16"/>
      <c r="I277" s="16"/>
      <c r="J277" s="43"/>
      <c r="K277" s="52"/>
    </row>
    <row r="278" spans="2:16" ht="15" customHeight="1" x14ac:dyDescent="0.25">
      <c r="B278" s="40" t="s">
        <v>42</v>
      </c>
      <c r="C278" s="19"/>
      <c r="D278" s="47">
        <v>4075.6689690767143</v>
      </c>
      <c r="E278" s="47">
        <v>4296.3671348068365</v>
      </c>
      <c r="F278" s="16">
        <v>-220.6981657301219</v>
      </c>
      <c r="G278" s="16">
        <v>-292.20954894541205</v>
      </c>
      <c r="H278" s="16">
        <v>-222.05607615848839</v>
      </c>
      <c r="I278" s="16">
        <v>-70.153472786923658</v>
      </c>
      <c r="J278" s="43"/>
      <c r="K278" s="52"/>
      <c r="L278" s="71"/>
      <c r="M278" s="71"/>
      <c r="N278" s="71"/>
      <c r="O278" s="70"/>
      <c r="P278" s="70"/>
    </row>
    <row r="279" spans="2:16" ht="15" customHeight="1" x14ac:dyDescent="0.25">
      <c r="B279" s="26"/>
      <c r="C279" s="19"/>
      <c r="D279" s="47"/>
      <c r="E279" s="47"/>
      <c r="F279" s="16"/>
      <c r="G279" s="16"/>
      <c r="H279" s="16"/>
      <c r="I279" s="16"/>
      <c r="J279" s="43"/>
      <c r="K279" s="52"/>
      <c r="L279" s="71"/>
      <c r="M279" s="71"/>
      <c r="N279" s="71"/>
    </row>
    <row r="280" spans="2:16" ht="15" customHeight="1" x14ac:dyDescent="0.25">
      <c r="B280" s="26" t="s">
        <v>25</v>
      </c>
      <c r="C280" s="19"/>
      <c r="D280" s="47">
        <v>1760.5656258999509</v>
      </c>
      <c r="E280" s="47">
        <v>2044.3414721474728</v>
      </c>
      <c r="F280" s="16">
        <v>-283.77584624752194</v>
      </c>
      <c r="G280" s="16">
        <v>-143.63647498815112</v>
      </c>
      <c r="H280" s="16">
        <v>-280.25464929658119</v>
      </c>
      <c r="I280" s="16"/>
      <c r="J280" s="43"/>
      <c r="K280" s="52"/>
      <c r="L280" s="71"/>
      <c r="M280" s="71"/>
      <c r="N280" s="71"/>
      <c r="O280" s="70"/>
    </row>
    <row r="281" spans="2:16" ht="15" customHeight="1" x14ac:dyDescent="0.25">
      <c r="B281" s="26" t="s">
        <v>26</v>
      </c>
      <c r="C281" s="19"/>
      <c r="D281" s="47">
        <v>2315.1033431767637</v>
      </c>
      <c r="E281" s="47">
        <v>2252.0256626593637</v>
      </c>
      <c r="F281" s="16">
        <v>63.07768051740004</v>
      </c>
      <c r="G281" s="16">
        <v>-148.57307395726093</v>
      </c>
      <c r="H281" s="16">
        <v>58.198573138092797</v>
      </c>
      <c r="I281" s="16"/>
      <c r="J281" s="43"/>
      <c r="K281" s="52"/>
      <c r="L281" s="71"/>
      <c r="M281" s="71"/>
      <c r="N281" s="71"/>
      <c r="O281" s="70"/>
    </row>
    <row r="282" spans="2:16" ht="5.25" customHeight="1" x14ac:dyDescent="0.25">
      <c r="B282" s="28"/>
      <c r="C282" s="29"/>
      <c r="D282" s="30"/>
      <c r="E282" s="30"/>
      <c r="F282" s="30"/>
      <c r="G282" s="49"/>
      <c r="H282" s="30"/>
      <c r="I282" s="30"/>
      <c r="J282" s="45"/>
      <c r="K282" s="52"/>
    </row>
    <row r="283" spans="2:16" ht="15" customHeight="1" x14ac:dyDescent="0.25"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73"/>
    </row>
    <row r="284" spans="2:16" ht="15" x14ac:dyDescent="0.25">
      <c r="B284" s="31" t="s">
        <v>29</v>
      </c>
      <c r="C284" s="32" t="s">
        <v>30</v>
      </c>
      <c r="D284" s="33"/>
      <c r="E284" s="1"/>
      <c r="F284" s="2"/>
      <c r="G284" s="2"/>
      <c r="H284" s="2"/>
      <c r="I284" s="2"/>
      <c r="J284" s="2"/>
      <c r="K284" s="2"/>
    </row>
    <row r="285" spans="2:16" ht="15" x14ac:dyDescent="0.25">
      <c r="B285" s="31" t="s">
        <v>31</v>
      </c>
      <c r="C285" s="32" t="s">
        <v>32</v>
      </c>
      <c r="D285" s="33"/>
      <c r="E285" s="1"/>
      <c r="F285" s="2"/>
      <c r="G285" s="2"/>
      <c r="H285" s="2"/>
      <c r="I285" s="2"/>
      <c r="J285" s="2"/>
      <c r="K285" s="2"/>
    </row>
    <row r="286" spans="2:16" ht="16.8" customHeight="1" x14ac:dyDescent="0.25">
      <c r="B286" s="74" t="s">
        <v>33</v>
      </c>
      <c r="C286" s="81" t="s">
        <v>47</v>
      </c>
      <c r="D286" s="81"/>
      <c r="E286" s="81"/>
      <c r="F286" s="81"/>
      <c r="G286" s="81"/>
      <c r="H286" s="81"/>
      <c r="I286" s="81"/>
      <c r="J286" s="81"/>
      <c r="K286" s="2"/>
    </row>
    <row r="287" spans="2:16" ht="26.25" customHeight="1" x14ac:dyDescent="0.25">
      <c r="B287" s="35"/>
      <c r="C287" s="81" t="s">
        <v>48</v>
      </c>
      <c r="D287" s="81"/>
      <c r="E287" s="81"/>
      <c r="F287" s="81"/>
      <c r="G287" s="81"/>
      <c r="H287" s="81"/>
      <c r="I287" s="81"/>
      <c r="J287" s="81"/>
      <c r="K287" s="57"/>
    </row>
    <row r="288" spans="2:16" ht="15" customHeight="1" x14ac:dyDescent="0.25">
      <c r="B288" s="35"/>
      <c r="C288" s="32" t="s">
        <v>46</v>
      </c>
      <c r="D288" s="69"/>
      <c r="E288" s="69"/>
      <c r="F288" s="69"/>
      <c r="G288" s="69"/>
      <c r="H288" s="69"/>
      <c r="I288" s="69"/>
      <c r="J288" s="69"/>
      <c r="K288" s="69"/>
    </row>
    <row r="289" spans="2:12" ht="15.6" x14ac:dyDescent="0.25">
      <c r="B289" s="35"/>
      <c r="C289" s="34" t="s">
        <v>34</v>
      </c>
      <c r="D289" s="38"/>
      <c r="E289" s="36"/>
      <c r="F289" s="36"/>
      <c r="G289" s="36"/>
      <c r="H289" s="36"/>
      <c r="I289" s="36"/>
      <c r="J289" s="37"/>
      <c r="K289" s="37"/>
    </row>
    <row r="290" spans="2:12" ht="15" x14ac:dyDescent="0.25">
      <c r="B290" s="39"/>
      <c r="D290" s="33"/>
      <c r="L290" s="70"/>
    </row>
  </sheetData>
  <mergeCells count="9">
    <mergeCell ref="B4:J4"/>
    <mergeCell ref="H6:J6"/>
    <mergeCell ref="I7:J7"/>
    <mergeCell ref="I10:J10"/>
    <mergeCell ref="C287:J287"/>
    <mergeCell ref="I11:J11"/>
    <mergeCell ref="I8:J8"/>
    <mergeCell ref="I9:J9"/>
    <mergeCell ref="C286:J28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</vt:lpstr>
      <vt:lpstr>'2'!Área_de_impresión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Salazar Denise</dc:creator>
  <cp:lastModifiedBy>Zamora Kraljevic Andres</cp:lastModifiedBy>
  <cp:lastPrinted>2025-10-29T12:40:30Z</cp:lastPrinted>
  <dcterms:created xsi:type="dcterms:W3CDTF">2014-09-22T18:19:03Z</dcterms:created>
  <dcterms:modified xsi:type="dcterms:W3CDTF">2026-03-16T15:35:28Z</dcterms:modified>
</cp:coreProperties>
</file>