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8800" windowHeight="12000"/>
  </bookViews>
  <sheets>
    <sheet name="10.05" sheetId="1" r:id="rId1"/>
  </sheets>
  <definedNames>
    <definedName name="_xlnm.Print_Area" localSheetId="0">'10.05'!$A$1:$K$117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" i="1" l="1"/>
  <c r="I107" i="1"/>
  <c r="G107" i="1"/>
  <c r="I106" i="1" l="1"/>
  <c r="G106" i="1"/>
  <c r="K106" i="1" l="1"/>
  <c r="K103" i="1" l="1"/>
  <c r="I105" i="1"/>
  <c r="I103" i="1"/>
  <c r="G105" i="1"/>
  <c r="K105" i="1" s="1"/>
  <c r="K102" i="1" l="1"/>
  <c r="I102" i="1"/>
  <c r="G103" i="1"/>
  <c r="G102" i="1"/>
  <c r="K101" i="1" l="1"/>
  <c r="I101" i="1"/>
  <c r="G101" i="1"/>
  <c r="K100" i="1" l="1"/>
  <c r="I100" i="1"/>
  <c r="G100" i="1"/>
  <c r="K98" i="1" l="1"/>
  <c r="K97" i="1"/>
  <c r="I98" i="1"/>
  <c r="I97" i="1"/>
  <c r="G98" i="1"/>
  <c r="G97" i="1"/>
  <c r="J97" i="1" l="1"/>
  <c r="H97" i="1"/>
  <c r="F97" i="1"/>
  <c r="E97" i="1"/>
  <c r="D97" i="1"/>
  <c r="C97" i="1"/>
  <c r="J96" i="1"/>
  <c r="K96" i="1" s="1"/>
  <c r="I96" i="1"/>
  <c r="H96" i="1"/>
  <c r="F96" i="1"/>
  <c r="E96" i="1"/>
  <c r="D96" i="1"/>
  <c r="C96" i="1"/>
  <c r="G96" i="1" s="1"/>
  <c r="J95" i="1"/>
  <c r="K95" i="1" s="1"/>
  <c r="I95" i="1"/>
  <c r="H95" i="1"/>
  <c r="F95" i="1"/>
  <c r="E95" i="1"/>
  <c r="D95" i="1"/>
  <c r="C95" i="1"/>
  <c r="G95" i="1" s="1"/>
  <c r="K93" i="1"/>
  <c r="I93" i="1"/>
  <c r="G93" i="1"/>
  <c r="I92" i="1"/>
  <c r="K92" i="1" s="1"/>
  <c r="G92" i="1"/>
</calcChain>
</file>

<file path=xl/sharedStrings.xml><?xml version="1.0" encoding="utf-8"?>
<sst xmlns="http://schemas.openxmlformats.org/spreadsheetml/2006/main" count="97" uniqueCount="33">
  <si>
    <t>CUADRO NO. 10.05</t>
  </si>
  <si>
    <t>SALDO ADEUDADO POR DEUDOR 1/</t>
  </si>
  <si>
    <t>(Expresado en millones de $us)</t>
  </si>
  <si>
    <t>PERIODO</t>
  </si>
  <si>
    <t>TOTAL</t>
  </si>
  <si>
    <t>GOBIERNO CENTRAL 3/</t>
  </si>
  <si>
    <t>INST. PUB. NO FIN. 4/</t>
  </si>
  <si>
    <t>EMP. PUB. Y MIXTAS 5/</t>
  </si>
  <si>
    <t>SUBTOTAL</t>
  </si>
  <si>
    <t>INST. PUB. FINAN. 6/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</si>
  <si>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</si>
  <si>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</si>
  <si>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</si>
  <si>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</si>
  <si>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</si>
  <si>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</si>
  <si>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</si>
  <si>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</si>
  <si>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</si>
  <si>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Gobiernos Autónomos Departamentales y Gobiernos Autónomos Municipales</t>
  </si>
  <si>
    <t>3/ Tesoro General de la Nación</t>
  </si>
  <si>
    <t>4/ AASANA, Caja Nacional de Salud, UMSFX, UATF, UAJMS, UTB, UAP</t>
  </si>
  <si>
    <t>5/ AAPOS, COMIBOL, ECE, EDEL, ELAPAS, ENDE, ENTEL, EMPRESA MISICUNI, EMP. SIDER. MUTUN, SEMAPA, YPFB</t>
  </si>
  <si>
    <t>6/ BDP, FNDR, FONDESIF</t>
  </si>
  <si>
    <t>7/ BISA, COATRI, ELFEC, GUARACACHI, VALLE HERMOSO, ANDINA, CORANI, SABSA, ORIENTAL, SAGUAPAC, FBE y Otros</t>
  </si>
  <si>
    <t>(p) Preliminar</t>
  </si>
  <si>
    <t>2024 (p)</t>
  </si>
  <si>
    <t>2025 (p)</t>
  </si>
  <si>
    <t>DEUDA EXTERNA PÚBLICA DE MEDIANO Y LARGO PLAZO</t>
  </si>
  <si>
    <t>SECTOR PÚBLICO NO FINANCIERO</t>
  </si>
  <si>
    <t>SECTOR PRIV. CON GARANTÍA PÚBLICA 7/</t>
  </si>
  <si>
    <t>ELABORACIÓN:</t>
  </si>
  <si>
    <t>GOBIERNOS LOCALES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</si>
</sst>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,##0.0"/>
    <numFmt numFmtId="166" formatCode="0.0"/>
    <numFmt numFmtId="167" formatCode="_(* #,##0.0_);_(* \(#,##0.0\);_(* &quot;-&quot;??_);_(@_)"/>
    <numFmt numFmtId="168" formatCode="#,##0.000"/>
    <numFmt numFmtId="169" formatCode="#,##0.0000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64" fontId="0" fillId="0" borderId="0" xfId="1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5" fontId="0" fillId="0" borderId="13" xfId="0" applyNumberFormat="1" applyBorder="1"/>
    <xf numFmtId="166" fontId="0" fillId="0" borderId="0" xfId="0" applyNumberFormat="1"/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0" fillId="0" borderId="11" xfId="0" applyBorder="1"/>
    <xf numFmtId="0" fontId="0" fillId="0" borderId="13" xfId="0" applyBorder="1"/>
    <xf numFmtId="165" fontId="0" fillId="0" borderId="0" xfId="0" applyNumberFormat="1"/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167" fontId="0" fillId="0" borderId="0" xfId="1" applyNumberFormat="1" applyFont="1"/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165" fontId="0" fillId="0" borderId="13" xfId="0" applyNumberFormat="1" applyFill="1" applyBorder="1"/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5" fontId="0" fillId="0" borderId="0" xfId="0" applyNumberFormat="1" applyFill="1" applyBorder="1"/>
    <xf numFmtId="165" fontId="1" fillId="0" borderId="13" xfId="0" applyNumberFormat="1" applyFont="1" applyFill="1" applyBorder="1"/>
    <xf numFmtId="168" fontId="0" fillId="0" borderId="13" xfId="0" applyNumberFormat="1" applyBorder="1"/>
    <xf numFmtId="0" fontId="1" fillId="0" borderId="12" xfId="0" applyFont="1" applyBorder="1" applyAlignment="1">
      <alignment horizontal="left"/>
    </xf>
    <xf numFmtId="0" fontId="0" fillId="0" borderId="12" xfId="0" applyBorder="1" applyAlignment="1">
      <alignment horizontal="right"/>
    </xf>
    <xf numFmtId="0" fontId="1" fillId="0" borderId="12" xfId="0" applyFont="1" applyBorder="1" applyAlignment="1">
      <alignment horizontal="right"/>
    </xf>
    <xf numFmtId="165" fontId="1" fillId="0" borderId="13" xfId="0" applyNumberFormat="1" applyFont="1" applyBorder="1"/>
    <xf numFmtId="169" fontId="0" fillId="0" borderId="0" xfId="0" applyNumberFormat="1"/>
    <xf numFmtId="0" fontId="5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165" fontId="0" fillId="2" borderId="13" xfId="0" applyNumberFormat="1" applyFill="1" applyBorder="1"/>
    <xf numFmtId="0" fontId="1" fillId="0" borderId="9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5" fontId="0" fillId="0" borderId="10" xfId="0" applyNumberFormat="1" applyBorder="1"/>
    <xf numFmtId="165" fontId="1" fillId="0" borderId="10" xfId="0" applyNumberFormat="1" applyFont="1" applyBorder="1"/>
    <xf numFmtId="0" fontId="7" fillId="0" borderId="0" xfId="0" applyFo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top"/>
    </xf>
    <xf numFmtId="165" fontId="7" fillId="0" borderId="0" xfId="0" applyNumberFormat="1" applyFont="1"/>
    <xf numFmtId="0" fontId="0" fillId="0" borderId="11" xfId="0" applyFont="1" applyBorder="1" applyAlignment="1">
      <alignment horizontal="left"/>
    </xf>
    <xf numFmtId="0" fontId="7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showGridLines="0" tabSelected="1" zoomScaleNormal="100" zoomScaleSheetLayoutView="115" workbookViewId="0">
      <pane ySplit="7" topLeftCell="A8" activePane="bottomLeft" state="frozen"/>
      <selection pane="bottomLeft" activeCell="C8" sqref="C8"/>
    </sheetView>
  </sheetViews>
  <sheetFormatPr baseColWidth="10" defaultRowHeight="13.2" x14ac:dyDescent="0.25"/>
  <cols>
    <col min="1" max="1" width="12.88671875" customWidth="1"/>
    <col min="2" max="2" width="2.44140625" bestFit="1" customWidth="1"/>
    <col min="3" max="11" width="12.6640625" customWidth="1"/>
    <col min="12" max="12" width="14.33203125" bestFit="1" customWidth="1"/>
    <col min="13" max="13" width="16.5546875" style="2" bestFit="1" customWidth="1"/>
  </cols>
  <sheetData>
    <row r="1" spans="1:12" x14ac:dyDescent="0.25">
      <c r="A1" s="1" t="s">
        <v>0</v>
      </c>
      <c r="B1" s="1"/>
    </row>
    <row r="2" spans="1:12" ht="21" x14ac:dyDescent="0.4">
      <c r="A2" s="47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7.399999999999999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5" spans="1:12" x14ac:dyDescent="0.25">
      <c r="I5" s="49" t="s">
        <v>2</v>
      </c>
      <c r="J5" s="49"/>
      <c r="K5" s="49"/>
    </row>
    <row r="6" spans="1:12" ht="12.75" customHeight="1" x14ac:dyDescent="0.25">
      <c r="A6" s="50" t="s">
        <v>3</v>
      </c>
      <c r="B6" s="51"/>
      <c r="C6" s="52" t="s">
        <v>29</v>
      </c>
      <c r="D6" s="53"/>
      <c r="E6" s="53"/>
      <c r="F6" s="53"/>
      <c r="G6" s="54"/>
      <c r="H6" s="55"/>
      <c r="I6" s="55"/>
      <c r="J6" s="56" t="s">
        <v>30</v>
      </c>
      <c r="K6" s="56" t="s">
        <v>4</v>
      </c>
    </row>
    <row r="7" spans="1:12" ht="50.25" customHeight="1" x14ac:dyDescent="0.25">
      <c r="A7" s="57"/>
      <c r="B7" s="58"/>
      <c r="C7" s="59" t="s">
        <v>32</v>
      </c>
      <c r="D7" s="59" t="s">
        <v>5</v>
      </c>
      <c r="E7" s="59" t="s">
        <v>6</v>
      </c>
      <c r="F7" s="59" t="s">
        <v>7</v>
      </c>
      <c r="G7" s="59" t="s">
        <v>8</v>
      </c>
      <c r="H7" s="59" t="s">
        <v>9</v>
      </c>
      <c r="I7" s="59" t="s">
        <v>8</v>
      </c>
      <c r="J7" s="60"/>
      <c r="K7" s="61"/>
    </row>
    <row r="8" spans="1:12" x14ac:dyDescent="0.25">
      <c r="A8" s="3"/>
      <c r="B8" s="3"/>
    </row>
    <row r="9" spans="1:12" x14ac:dyDescent="0.25">
      <c r="A9" s="4"/>
      <c r="B9" s="5"/>
      <c r="C9" s="6"/>
      <c r="D9" s="6"/>
      <c r="E9" s="6"/>
      <c r="F9" s="6"/>
      <c r="G9" s="5"/>
      <c r="H9" s="6"/>
      <c r="I9" s="6"/>
      <c r="J9" s="5"/>
      <c r="K9" s="6"/>
    </row>
    <row r="10" spans="1:12" hidden="1" x14ac:dyDescent="0.25">
      <c r="A10" s="7">
        <v>2009</v>
      </c>
      <c r="B10" s="8"/>
      <c r="C10" s="9">
        <v>184.30495309</v>
      </c>
      <c r="D10" s="9">
        <v>2082.2704738399998</v>
      </c>
      <c r="E10" s="9">
        <v>1.95558758</v>
      </c>
      <c r="F10" s="9">
        <v>235.55154754</v>
      </c>
      <c r="G10" s="9">
        <v>2504.08256205</v>
      </c>
      <c r="H10" s="9">
        <v>67.911676099999994</v>
      </c>
      <c r="I10" s="9">
        <v>67.911676099999994</v>
      </c>
      <c r="J10" s="9">
        <v>28.628669129999999</v>
      </c>
      <c r="K10" s="9">
        <v>2600.6229072800002</v>
      </c>
      <c r="L10" s="10"/>
    </row>
    <row r="11" spans="1:12" hidden="1" x14ac:dyDescent="0.25">
      <c r="A11" s="7">
        <v>2010</v>
      </c>
      <c r="B11" s="8"/>
      <c r="C11" s="9">
        <v>216.88210685000001</v>
      </c>
      <c r="D11" s="9">
        <v>2249.7173830800002</v>
      </c>
      <c r="E11" s="9">
        <v>3.0255527799999999</v>
      </c>
      <c r="F11" s="9">
        <v>328.81103484400001</v>
      </c>
      <c r="G11" s="9">
        <v>2798.4360775540003</v>
      </c>
      <c r="H11" s="9">
        <v>67.216357349999996</v>
      </c>
      <c r="I11" s="9">
        <v>67.216357349999996</v>
      </c>
      <c r="J11" s="9">
        <v>25.007108550000002</v>
      </c>
      <c r="K11" s="9">
        <v>2890.6595434540004</v>
      </c>
      <c r="L11" s="10"/>
    </row>
    <row r="12" spans="1:12" hidden="1" x14ac:dyDescent="0.25">
      <c r="A12" s="7">
        <v>2011</v>
      </c>
      <c r="B12" s="8"/>
      <c r="C12" s="9">
        <v>224.28802716999999</v>
      </c>
      <c r="D12" s="9">
        <v>2728.3564235099998</v>
      </c>
      <c r="E12" s="9">
        <v>3.8866256300000002</v>
      </c>
      <c r="F12" s="9">
        <v>435.740684294</v>
      </c>
      <c r="G12" s="9">
        <v>3392.2717606039996</v>
      </c>
      <c r="H12" s="9">
        <v>75.963010929999996</v>
      </c>
      <c r="I12" s="9">
        <v>75.963010929999996</v>
      </c>
      <c r="J12" s="9">
        <v>23.637809390000001</v>
      </c>
      <c r="K12" s="9">
        <v>3491.8725809239995</v>
      </c>
      <c r="L12" s="10"/>
    </row>
    <row r="13" spans="1:12" x14ac:dyDescent="0.25">
      <c r="A13" s="7">
        <v>2012</v>
      </c>
      <c r="B13" s="8"/>
      <c r="C13" s="9">
        <v>235.97726562999992</v>
      </c>
      <c r="D13" s="9">
        <v>3642.53092681</v>
      </c>
      <c r="E13" s="9">
        <v>4.4544109000000001</v>
      </c>
      <c r="F13" s="9">
        <v>220.696317053</v>
      </c>
      <c r="G13" s="9">
        <v>4103.6589203929998</v>
      </c>
      <c r="H13" s="9">
        <v>69.687403160000002</v>
      </c>
      <c r="I13" s="9">
        <v>69.687403160000002</v>
      </c>
      <c r="J13" s="9">
        <v>22.437890289999999</v>
      </c>
      <c r="K13" s="9">
        <v>4195.7842138429996</v>
      </c>
      <c r="L13" s="10"/>
    </row>
    <row r="14" spans="1:12" x14ac:dyDescent="0.25">
      <c r="A14" s="7">
        <v>2013</v>
      </c>
      <c r="B14" s="8"/>
      <c r="C14" s="9">
        <v>242.68353979</v>
      </c>
      <c r="D14" s="9">
        <v>4625.0436393999998</v>
      </c>
      <c r="E14" s="9">
        <v>5.0452465599999998</v>
      </c>
      <c r="F14" s="9">
        <v>304.016728242</v>
      </c>
      <c r="G14" s="9">
        <v>5176.7891539920001</v>
      </c>
      <c r="H14" s="9">
        <v>63.708691880000003</v>
      </c>
      <c r="I14" s="9">
        <v>63.708691880000003</v>
      </c>
      <c r="J14" s="9">
        <v>21.285563939999999</v>
      </c>
      <c r="K14" s="9">
        <v>5261.7834098120002</v>
      </c>
      <c r="L14" s="10"/>
    </row>
    <row r="15" spans="1:12" x14ac:dyDescent="0.25">
      <c r="A15" s="7">
        <v>2014</v>
      </c>
      <c r="B15" s="8"/>
      <c r="C15" s="9">
        <v>270.032287</v>
      </c>
      <c r="D15" s="9">
        <v>5008.9277782299996</v>
      </c>
      <c r="E15" s="9">
        <v>5.1153690699999999</v>
      </c>
      <c r="F15" s="9">
        <v>376.92729029100002</v>
      </c>
      <c r="G15" s="9">
        <v>5661.0027245909996</v>
      </c>
      <c r="H15" s="9">
        <v>56.204109119999998</v>
      </c>
      <c r="I15" s="9">
        <v>56.204109119999998</v>
      </c>
      <c r="J15" s="9">
        <v>19.021544859999999</v>
      </c>
      <c r="K15" s="9">
        <v>5736.2283785709997</v>
      </c>
      <c r="L15" s="10"/>
    </row>
    <row r="16" spans="1:12" x14ac:dyDescent="0.25">
      <c r="A16" s="7">
        <v>2015</v>
      </c>
      <c r="B16" s="8"/>
      <c r="C16" s="9">
        <v>288.18859429000003</v>
      </c>
      <c r="D16" s="9">
        <v>5650.5190000000002</v>
      </c>
      <c r="E16" s="9">
        <v>8.2950721200000004</v>
      </c>
      <c r="F16" s="9">
        <v>317.13500761</v>
      </c>
      <c r="G16" s="9">
        <v>6264.1376740200003</v>
      </c>
      <c r="H16" s="9">
        <v>51.5762906</v>
      </c>
      <c r="I16" s="9">
        <v>51.5762906</v>
      </c>
      <c r="J16" s="9">
        <v>15.45945817</v>
      </c>
      <c r="K16" s="9">
        <v>6331.1734227900006</v>
      </c>
      <c r="L16" s="10"/>
    </row>
    <row r="17" spans="1:13" x14ac:dyDescent="0.25">
      <c r="A17" s="7">
        <v>2016</v>
      </c>
      <c r="B17" s="8"/>
      <c r="C17" s="9">
        <v>315.75922250000002</v>
      </c>
      <c r="D17" s="9">
        <v>6329.99084838</v>
      </c>
      <c r="E17" s="9">
        <v>8.2762679499999994</v>
      </c>
      <c r="F17" s="9">
        <v>287.89795566999999</v>
      </c>
      <c r="G17" s="9">
        <v>6941.9242944999996</v>
      </c>
      <c r="H17" s="9">
        <v>45.727334650000003</v>
      </c>
      <c r="I17" s="9">
        <v>45.727334650000003</v>
      </c>
      <c r="J17" s="9">
        <v>13.94269066</v>
      </c>
      <c r="K17" s="9">
        <v>7001.5943198099994</v>
      </c>
      <c r="L17" s="10"/>
    </row>
    <row r="18" spans="1:13" x14ac:dyDescent="0.25">
      <c r="A18" s="7">
        <v>2017</v>
      </c>
      <c r="B18" s="8"/>
      <c r="C18" s="9">
        <v>356.55116919</v>
      </c>
      <c r="D18" s="9">
        <v>8411.3888251299995</v>
      </c>
      <c r="E18" s="9">
        <v>7.4959656900000002</v>
      </c>
      <c r="F18" s="9">
        <v>312.46143663999999</v>
      </c>
      <c r="G18" s="9">
        <v>9087.897396649998</v>
      </c>
      <c r="H18" s="9">
        <v>45.919615159999999</v>
      </c>
      <c r="I18" s="9">
        <v>45.919615159999999</v>
      </c>
      <c r="J18" s="9">
        <v>13.119100939999999</v>
      </c>
      <c r="K18" s="9">
        <v>9146.9361127499978</v>
      </c>
      <c r="L18" s="10"/>
    </row>
    <row r="19" spans="1:13" x14ac:dyDescent="0.25">
      <c r="A19" s="7">
        <v>2018</v>
      </c>
      <c r="B19" s="8"/>
      <c r="C19" s="9">
        <v>366.69013762999998</v>
      </c>
      <c r="D19" s="9">
        <v>9093.5792434399991</v>
      </c>
      <c r="E19" s="9">
        <v>6.7156634299999993</v>
      </c>
      <c r="F19" s="9">
        <v>389.54084569999998</v>
      </c>
      <c r="G19" s="9">
        <v>9856.5258901999987</v>
      </c>
      <c r="H19" s="9">
        <v>43.707916339999997</v>
      </c>
      <c r="I19" s="9">
        <v>43.707916339999997</v>
      </c>
      <c r="J19" s="9">
        <v>11.483687140000001</v>
      </c>
      <c r="K19" s="9">
        <v>9911.7174936799984</v>
      </c>
      <c r="L19" s="10"/>
    </row>
    <row r="20" spans="1:13" x14ac:dyDescent="0.25">
      <c r="A20" s="7">
        <v>2019</v>
      </c>
      <c r="B20" s="11"/>
      <c r="C20" s="9">
        <v>362.25839632200007</v>
      </c>
      <c r="D20" s="9">
        <v>10107.348932973999</v>
      </c>
      <c r="E20" s="9">
        <v>5.9353611700000002</v>
      </c>
      <c r="F20" s="9">
        <v>479.71953814299997</v>
      </c>
      <c r="G20" s="12">
        <v>10955.262228608999</v>
      </c>
      <c r="H20" s="9">
        <v>41.74804433100001</v>
      </c>
      <c r="I20" s="9">
        <v>41.74804433100001</v>
      </c>
      <c r="J20" s="12">
        <v>10.426081290999999</v>
      </c>
      <c r="K20" s="9">
        <v>11007.436354230998</v>
      </c>
      <c r="L20" s="10"/>
    </row>
    <row r="21" spans="1:13" x14ac:dyDescent="0.25">
      <c r="A21" s="7">
        <v>2020</v>
      </c>
      <c r="B21" s="11"/>
      <c r="C21" s="9">
        <v>353.32099618299986</v>
      </c>
      <c r="D21" s="9">
        <v>10981.128259322992</v>
      </c>
      <c r="E21" s="9">
        <v>5.1550589100000002</v>
      </c>
      <c r="F21" s="9">
        <v>510.49223186200004</v>
      </c>
      <c r="G21" s="9">
        <v>11850.096546277991</v>
      </c>
      <c r="H21" s="9">
        <v>40.898355828</v>
      </c>
      <c r="I21" s="9">
        <v>40.898355828</v>
      </c>
      <c r="J21" s="9">
        <v>10.022162125999998</v>
      </c>
      <c r="K21" s="9">
        <v>11901.017064231992</v>
      </c>
      <c r="L21" s="10"/>
    </row>
    <row r="22" spans="1:13" x14ac:dyDescent="0.25">
      <c r="A22" s="7">
        <v>2021</v>
      </c>
      <c r="B22" s="11"/>
      <c r="C22" s="9">
        <v>340.68800000000005</v>
      </c>
      <c r="D22" s="9">
        <v>11649.164999999997</v>
      </c>
      <c r="E22" s="9">
        <v>4.3759999999999994</v>
      </c>
      <c r="F22" s="9">
        <v>655.93100000000015</v>
      </c>
      <c r="G22" s="9">
        <v>12650.159999999998</v>
      </c>
      <c r="H22" s="9">
        <v>38.36</v>
      </c>
      <c r="I22" s="9">
        <v>38.36</v>
      </c>
      <c r="J22" s="9">
        <v>9.1589999999999989</v>
      </c>
      <c r="K22" s="9">
        <v>12697.678999999998</v>
      </c>
      <c r="L22" s="10"/>
    </row>
    <row r="23" spans="1:13" x14ac:dyDescent="0.25">
      <c r="A23" s="13"/>
      <c r="B23" s="3"/>
      <c r="C23" s="14"/>
      <c r="D23" s="14"/>
      <c r="E23" s="14"/>
      <c r="F23" s="14"/>
      <c r="G23" s="3"/>
      <c r="H23" s="14"/>
      <c r="I23" s="9"/>
      <c r="J23" s="3"/>
      <c r="K23" s="14"/>
    </row>
    <row r="24" spans="1:13" hidden="1" x14ac:dyDescent="0.25">
      <c r="A24" s="7">
        <v>2009</v>
      </c>
      <c r="B24" s="11"/>
      <c r="C24" s="9"/>
      <c r="D24" s="9"/>
      <c r="E24" s="9"/>
      <c r="F24" s="9"/>
      <c r="G24" s="12"/>
      <c r="H24" s="9"/>
      <c r="I24" s="9">
        <v>0</v>
      </c>
      <c r="J24" s="12"/>
      <c r="K24" s="9"/>
      <c r="L24" s="15"/>
    </row>
    <row r="25" spans="1:13" hidden="1" x14ac:dyDescent="0.25">
      <c r="A25" s="16" t="s">
        <v>10</v>
      </c>
      <c r="B25" s="17"/>
      <c r="C25" s="9">
        <v>206.07251327</v>
      </c>
      <c r="D25" s="9">
        <v>1931.75126933</v>
      </c>
      <c r="E25" s="9">
        <v>13.36243047</v>
      </c>
      <c r="F25" s="9">
        <v>182.05678606000001</v>
      </c>
      <c r="G25" s="12">
        <v>2333.24299913</v>
      </c>
      <c r="H25" s="9">
        <v>67.314740819999997</v>
      </c>
      <c r="I25" s="9">
        <v>67.314740819999997</v>
      </c>
      <c r="J25" s="12">
        <v>26.90411014</v>
      </c>
      <c r="K25" s="9">
        <v>2427.4618500899996</v>
      </c>
      <c r="L25" s="15"/>
    </row>
    <row r="26" spans="1:13" hidden="1" x14ac:dyDescent="0.25">
      <c r="A26" s="16" t="s">
        <v>11</v>
      </c>
      <c r="B26" s="17"/>
      <c r="C26" s="9">
        <v>195.32577721999999</v>
      </c>
      <c r="D26" s="9">
        <v>1985.61628997</v>
      </c>
      <c r="E26" s="9">
        <v>13.713682309999999</v>
      </c>
      <c r="F26" s="9">
        <v>196.07701434000001</v>
      </c>
      <c r="G26" s="12">
        <v>2390.7327638400002</v>
      </c>
      <c r="H26" s="9">
        <v>68.095751019999994</v>
      </c>
      <c r="I26" s="9">
        <v>68.095751019999994</v>
      </c>
      <c r="J26" s="12">
        <v>28.76308066</v>
      </c>
      <c r="K26" s="9">
        <v>2487.5915955200003</v>
      </c>
      <c r="L26" s="15"/>
      <c r="M26" s="18"/>
    </row>
    <row r="27" spans="1:13" hidden="1" x14ac:dyDescent="0.25">
      <c r="A27" s="16" t="s">
        <v>12</v>
      </c>
      <c r="B27" s="17"/>
      <c r="C27" s="9">
        <v>203.99847758000001</v>
      </c>
      <c r="D27" s="9">
        <v>2031.95654436</v>
      </c>
      <c r="E27" s="9">
        <v>13.820617179999999</v>
      </c>
      <c r="F27" s="9">
        <v>216.29471495000001</v>
      </c>
      <c r="G27" s="12">
        <v>2466.0703540700001</v>
      </c>
      <c r="H27" s="9">
        <v>66.570217909999997</v>
      </c>
      <c r="I27" s="9">
        <v>66.570217909999997</v>
      </c>
      <c r="J27" s="12">
        <v>28.825102340000001</v>
      </c>
      <c r="K27" s="9">
        <v>2561.4656743199998</v>
      </c>
      <c r="L27" s="15"/>
      <c r="M27" s="18"/>
    </row>
    <row r="28" spans="1:13" hidden="1" x14ac:dyDescent="0.25">
      <c r="A28" s="16" t="s">
        <v>13</v>
      </c>
      <c r="B28" s="17"/>
      <c r="C28" s="9">
        <v>184.30495309</v>
      </c>
      <c r="D28" s="9">
        <v>2082.2704738399998</v>
      </c>
      <c r="E28" s="9">
        <v>1.95558758</v>
      </c>
      <c r="F28" s="9">
        <v>235.55154754</v>
      </c>
      <c r="G28" s="12">
        <v>2504.08256205</v>
      </c>
      <c r="H28" s="9">
        <v>67.911676099999994</v>
      </c>
      <c r="I28" s="9">
        <v>67.911676099999994</v>
      </c>
      <c r="J28" s="12">
        <v>28.628669129999999</v>
      </c>
      <c r="K28" s="9">
        <v>2600.6229072800002</v>
      </c>
      <c r="L28" s="15"/>
      <c r="M28" s="18"/>
    </row>
    <row r="29" spans="1:13" hidden="1" x14ac:dyDescent="0.25">
      <c r="A29" s="19">
        <v>2010</v>
      </c>
      <c r="B29" s="20"/>
      <c r="C29" s="9"/>
      <c r="D29" s="9"/>
      <c r="E29" s="9"/>
      <c r="F29" s="9"/>
      <c r="G29" s="12"/>
      <c r="H29" s="9"/>
      <c r="I29" s="9">
        <v>0</v>
      </c>
      <c r="J29" s="12"/>
      <c r="K29" s="9"/>
      <c r="L29" s="15"/>
      <c r="M29" s="18"/>
    </row>
    <row r="30" spans="1:13" hidden="1" x14ac:dyDescent="0.25">
      <c r="A30" s="16" t="s">
        <v>10</v>
      </c>
      <c r="B30" s="17"/>
      <c r="C30" s="9">
        <v>190.44587953999999</v>
      </c>
      <c r="D30" s="9">
        <v>2093.5777815299998</v>
      </c>
      <c r="E30" s="9">
        <v>1.95558758</v>
      </c>
      <c r="F30" s="9">
        <v>258.04421351799999</v>
      </c>
      <c r="G30" s="12">
        <v>2544.0234621680002</v>
      </c>
      <c r="H30" s="9">
        <v>61.003293499999998</v>
      </c>
      <c r="I30" s="9">
        <v>61.003293499999998</v>
      </c>
      <c r="J30" s="12">
        <v>26.546321880000001</v>
      </c>
      <c r="K30" s="9">
        <v>2631.5730775480001</v>
      </c>
      <c r="L30" s="15"/>
      <c r="M30" s="18"/>
    </row>
    <row r="31" spans="1:13" hidden="1" x14ac:dyDescent="0.25">
      <c r="A31" s="16" t="s">
        <v>11</v>
      </c>
      <c r="B31" s="17"/>
      <c r="C31" s="9">
        <v>188.43960915</v>
      </c>
      <c r="D31" s="9">
        <v>2098.8902628300002</v>
      </c>
      <c r="E31" s="9">
        <v>2.3676642700000001</v>
      </c>
      <c r="F31" s="9">
        <v>276.25150913900001</v>
      </c>
      <c r="G31" s="12">
        <v>2565.9490453890003</v>
      </c>
      <c r="H31" s="9">
        <v>58.747858909999998</v>
      </c>
      <c r="I31" s="9">
        <v>58.747858909999998</v>
      </c>
      <c r="J31" s="21">
        <v>25.928804240000002</v>
      </c>
      <c r="K31" s="22">
        <v>2650.6257085390002</v>
      </c>
      <c r="L31" s="15"/>
      <c r="M31" s="18"/>
    </row>
    <row r="32" spans="1:13" hidden="1" x14ac:dyDescent="0.25">
      <c r="A32" s="23" t="s">
        <v>12</v>
      </c>
      <c r="B32" s="24"/>
      <c r="C32" s="9">
        <v>194.01623710999999</v>
      </c>
      <c r="D32" s="9">
        <v>2165.3469476700002</v>
      </c>
      <c r="E32" s="9">
        <v>2.4487455800000002</v>
      </c>
      <c r="F32" s="9">
        <v>298.54750165199999</v>
      </c>
      <c r="G32" s="12">
        <v>2660.3594320120001</v>
      </c>
      <c r="H32" s="9">
        <v>59.24321217</v>
      </c>
      <c r="I32" s="9">
        <v>59.24321217</v>
      </c>
      <c r="J32" s="12">
        <v>25.201216559999999</v>
      </c>
      <c r="K32" s="22">
        <v>2744.8038607419999</v>
      </c>
      <c r="L32" s="15"/>
      <c r="M32" s="18"/>
    </row>
    <row r="33" spans="1:13" hidden="1" x14ac:dyDescent="0.25">
      <c r="A33" s="23" t="s">
        <v>13</v>
      </c>
      <c r="B33" s="24"/>
      <c r="C33" s="9">
        <v>216.88210685000001</v>
      </c>
      <c r="D33" s="9">
        <v>2249.7173830800002</v>
      </c>
      <c r="E33" s="9">
        <v>3.0255527799999999</v>
      </c>
      <c r="F33" s="9">
        <v>328.81103484400001</v>
      </c>
      <c r="G33" s="12">
        <v>2798.4360775540003</v>
      </c>
      <c r="H33" s="9">
        <v>67.216357349999996</v>
      </c>
      <c r="I33" s="9">
        <v>67.216357349999996</v>
      </c>
      <c r="J33" s="12">
        <v>25.007108550000002</v>
      </c>
      <c r="K33" s="22">
        <v>2890.6595434540004</v>
      </c>
      <c r="L33" s="15"/>
      <c r="M33" s="18"/>
    </row>
    <row r="34" spans="1:13" hidden="1" x14ac:dyDescent="0.25">
      <c r="A34" s="19">
        <v>2011</v>
      </c>
      <c r="B34" s="20"/>
      <c r="C34" s="9"/>
      <c r="D34" s="9"/>
      <c r="E34" s="9"/>
      <c r="F34" s="9"/>
      <c r="G34" s="12"/>
      <c r="H34" s="9"/>
      <c r="I34" s="9">
        <v>0</v>
      </c>
      <c r="J34" s="12"/>
      <c r="K34" s="22"/>
      <c r="L34" s="15"/>
      <c r="M34" s="18"/>
    </row>
    <row r="35" spans="1:13" hidden="1" x14ac:dyDescent="0.25">
      <c r="A35" s="16" t="s">
        <v>10</v>
      </c>
      <c r="B35" s="17"/>
      <c r="C35" s="9">
        <v>222.94861834</v>
      </c>
      <c r="D35" s="9">
        <v>2296.8264149199999</v>
      </c>
      <c r="E35" s="9">
        <v>3.0255527799999999</v>
      </c>
      <c r="F35" s="9">
        <v>351.90620316899998</v>
      </c>
      <c r="G35" s="12">
        <v>2874.7067892089999</v>
      </c>
      <c r="H35" s="9">
        <v>76.378192769999998</v>
      </c>
      <c r="I35" s="9">
        <v>76.378192769999998</v>
      </c>
      <c r="J35" s="12">
        <v>24.87889668</v>
      </c>
      <c r="K35" s="22">
        <v>2975.9638786589999</v>
      </c>
      <c r="L35" s="15"/>
      <c r="M35" s="18"/>
    </row>
    <row r="36" spans="1:13" hidden="1" x14ac:dyDescent="0.25">
      <c r="A36" s="23" t="s">
        <v>11</v>
      </c>
      <c r="B36" s="24"/>
      <c r="C36" s="9">
        <v>223.78536398</v>
      </c>
      <c r="D36" s="9">
        <v>2352.8948304199998</v>
      </c>
      <c r="E36" s="9">
        <v>2.9210973199999999</v>
      </c>
      <c r="F36" s="9">
        <v>383.95635578500003</v>
      </c>
      <c r="G36" s="12">
        <v>2963.5576475050002</v>
      </c>
      <c r="H36" s="9">
        <v>76.447773369999993</v>
      </c>
      <c r="I36" s="9">
        <v>76.447773369999993</v>
      </c>
      <c r="J36" s="12">
        <v>25.032753240000002</v>
      </c>
      <c r="K36" s="22">
        <v>3065.0381741150004</v>
      </c>
      <c r="L36" s="15"/>
      <c r="M36" s="18"/>
    </row>
    <row r="37" spans="1:13" hidden="1" x14ac:dyDescent="0.25">
      <c r="A37" s="23" t="s">
        <v>12</v>
      </c>
      <c r="B37" s="24"/>
      <c r="C37" s="22">
        <v>225.08343425000001</v>
      </c>
      <c r="D37" s="22">
        <v>2494.4963695400002</v>
      </c>
      <c r="E37" s="22">
        <v>3.8866256300000002</v>
      </c>
      <c r="F37" s="22">
        <v>408.65855495</v>
      </c>
      <c r="G37" s="25">
        <v>3132.1249843700002</v>
      </c>
      <c r="H37" s="22">
        <v>73.109888350000006</v>
      </c>
      <c r="I37" s="9">
        <v>73.109888350000006</v>
      </c>
      <c r="J37" s="12">
        <v>24.048414820000001</v>
      </c>
      <c r="K37" s="22">
        <v>3229.2832875399999</v>
      </c>
      <c r="L37" s="15"/>
      <c r="M37" s="18"/>
    </row>
    <row r="38" spans="1:13" hidden="1" x14ac:dyDescent="0.25">
      <c r="A38" s="23" t="s">
        <v>13</v>
      </c>
      <c r="B38" s="24"/>
      <c r="C38" s="22">
        <v>224.28802716999999</v>
      </c>
      <c r="D38" s="22">
        <v>2728.3564235099998</v>
      </c>
      <c r="E38" s="22">
        <v>3.8866256300000002</v>
      </c>
      <c r="F38" s="22">
        <v>435.740684294</v>
      </c>
      <c r="G38" s="25">
        <v>3392.2717606039996</v>
      </c>
      <c r="H38" s="22">
        <v>75.963010929999996</v>
      </c>
      <c r="I38" s="9">
        <v>75.963010929999996</v>
      </c>
      <c r="J38" s="12">
        <v>23.637809390000001</v>
      </c>
      <c r="K38" s="9">
        <v>3491.8725809239995</v>
      </c>
      <c r="L38" s="15"/>
      <c r="M38" s="18"/>
    </row>
    <row r="39" spans="1:13" x14ac:dyDescent="0.25">
      <c r="A39" s="19">
        <v>2012</v>
      </c>
      <c r="B39" s="20"/>
      <c r="C39" s="22"/>
      <c r="D39" s="22"/>
      <c r="E39" s="22"/>
      <c r="F39" s="22"/>
      <c r="G39" s="25"/>
      <c r="H39" s="22"/>
      <c r="I39" s="9"/>
      <c r="J39" s="12"/>
      <c r="K39" s="9"/>
      <c r="L39" s="15"/>
      <c r="M39" s="18"/>
    </row>
    <row r="40" spans="1:13" x14ac:dyDescent="0.25">
      <c r="A40" s="16" t="s">
        <v>10</v>
      </c>
      <c r="B40" s="17"/>
      <c r="C40" s="22">
        <v>228.15273185000001</v>
      </c>
      <c r="D40" s="22">
        <v>2780.5589381999998</v>
      </c>
      <c r="E40" s="22">
        <v>4.1072369000000002</v>
      </c>
      <c r="F40" s="22">
        <v>440.91685819899999</v>
      </c>
      <c r="G40" s="25">
        <v>3453.7357651490001</v>
      </c>
      <c r="H40" s="22">
        <v>74.026486480000003</v>
      </c>
      <c r="I40" s="9">
        <v>74.026486480000003</v>
      </c>
      <c r="J40" s="12">
        <v>23.226405870000001</v>
      </c>
      <c r="K40" s="9">
        <v>3550.9886574990001</v>
      </c>
      <c r="L40" s="15"/>
      <c r="M40" s="18"/>
    </row>
    <row r="41" spans="1:13" x14ac:dyDescent="0.25">
      <c r="A41" s="23" t="s">
        <v>11</v>
      </c>
      <c r="B41" s="24"/>
      <c r="C41" s="22">
        <v>225.50086532</v>
      </c>
      <c r="D41" s="22">
        <v>2839.4976250999998</v>
      </c>
      <c r="E41" s="22">
        <v>4.0688357699999997</v>
      </c>
      <c r="F41" s="22">
        <v>453.27920745199998</v>
      </c>
      <c r="G41" s="25">
        <v>3522.3465336419999</v>
      </c>
      <c r="H41" s="22">
        <v>71.901699219999998</v>
      </c>
      <c r="I41" s="9">
        <v>71.901699219999998</v>
      </c>
      <c r="J41" s="12">
        <v>22.740774810000001</v>
      </c>
      <c r="K41" s="9">
        <v>3616.9890076719998</v>
      </c>
      <c r="L41" s="15"/>
      <c r="M41" s="18"/>
    </row>
    <row r="42" spans="1:13" x14ac:dyDescent="0.25">
      <c r="A42" s="23" t="s">
        <v>12</v>
      </c>
      <c r="B42" s="24"/>
      <c r="C42" s="22">
        <v>228.99625355000001</v>
      </c>
      <c r="D42" s="22">
        <v>2896.0471568900002</v>
      </c>
      <c r="E42" s="22">
        <v>4.3468914300000003</v>
      </c>
      <c r="F42" s="22">
        <v>201.782289276</v>
      </c>
      <c r="G42" s="25">
        <v>3331.1725911460003</v>
      </c>
      <c r="H42" s="22">
        <v>70.474901900000006</v>
      </c>
      <c r="I42" s="9">
        <v>70.474901900000006</v>
      </c>
      <c r="J42" s="12">
        <v>22.452606970000001</v>
      </c>
      <c r="K42" s="9">
        <v>3424.1001000160004</v>
      </c>
      <c r="L42" s="15"/>
      <c r="M42" s="18"/>
    </row>
    <row r="43" spans="1:13" x14ac:dyDescent="0.25">
      <c r="A43" s="23" t="s">
        <v>13</v>
      </c>
      <c r="B43" s="24"/>
      <c r="C43" s="22">
        <v>235.97726562999992</v>
      </c>
      <c r="D43" s="22">
        <v>3642.53092681</v>
      </c>
      <c r="E43" s="22">
        <v>4.4544109000000001</v>
      </c>
      <c r="F43" s="26">
        <v>220.696317053</v>
      </c>
      <c r="G43" s="25">
        <v>4103.6589203929998</v>
      </c>
      <c r="H43" s="22">
        <v>69.687403160000002</v>
      </c>
      <c r="I43" s="9">
        <v>69.687403160000002</v>
      </c>
      <c r="J43" s="12">
        <v>22.437890289999999</v>
      </c>
      <c r="K43" s="9">
        <v>4195.7842138429996</v>
      </c>
      <c r="L43" s="15"/>
      <c r="M43" s="18"/>
    </row>
    <row r="44" spans="1:13" x14ac:dyDescent="0.25">
      <c r="A44" s="19">
        <v>2013</v>
      </c>
      <c r="B44" s="20"/>
      <c r="C44" s="9"/>
      <c r="D44" s="9"/>
      <c r="E44" s="9"/>
      <c r="F44" s="9"/>
      <c r="G44" s="12"/>
      <c r="H44" s="9"/>
      <c r="I44" s="9"/>
      <c r="J44" s="12"/>
      <c r="K44" s="27"/>
      <c r="L44" s="15"/>
      <c r="M44" s="18"/>
    </row>
    <row r="45" spans="1:13" x14ac:dyDescent="0.25">
      <c r="A45" s="16" t="s">
        <v>10</v>
      </c>
      <c r="B45" s="17"/>
      <c r="C45" s="9">
        <v>239.7246317</v>
      </c>
      <c r="D45" s="9">
        <v>3602.9402599999999</v>
      </c>
      <c r="E45" s="9">
        <v>4.58031028</v>
      </c>
      <c r="F45" s="9">
        <v>266.81536974199997</v>
      </c>
      <c r="G45" s="12">
        <v>4114.0605717219996</v>
      </c>
      <c r="H45" s="9">
        <v>66.549727840000003</v>
      </c>
      <c r="I45" s="9">
        <v>66.549727840000003</v>
      </c>
      <c r="J45" s="12">
        <v>21.47392103</v>
      </c>
      <c r="K45" s="9">
        <v>4202.0842205919998</v>
      </c>
      <c r="L45" s="15"/>
      <c r="M45" s="18"/>
    </row>
    <row r="46" spans="1:13" x14ac:dyDescent="0.25">
      <c r="A46" s="23" t="s">
        <v>11</v>
      </c>
      <c r="B46" s="24"/>
      <c r="C46" s="9">
        <v>235.41549929999999</v>
      </c>
      <c r="D46" s="9">
        <v>3758.0306399999999</v>
      </c>
      <c r="E46" s="9">
        <v>5.0500862</v>
      </c>
      <c r="F46" s="9">
        <v>281.39483011499999</v>
      </c>
      <c r="G46" s="12">
        <v>4279.8910556150004</v>
      </c>
      <c r="H46" s="9">
        <v>65.897480700000003</v>
      </c>
      <c r="I46" s="9">
        <v>65.897480700000003</v>
      </c>
      <c r="J46" s="12">
        <v>21.521248249999999</v>
      </c>
      <c r="K46" s="9">
        <v>4367.3097845650009</v>
      </c>
      <c r="L46" s="15"/>
      <c r="M46" s="18"/>
    </row>
    <row r="47" spans="1:13" x14ac:dyDescent="0.25">
      <c r="A47" s="23" t="s">
        <v>12</v>
      </c>
      <c r="B47" s="24"/>
      <c r="C47" s="9">
        <v>239.16448889</v>
      </c>
      <c r="D47" s="9">
        <v>4330.2014886500001</v>
      </c>
      <c r="E47" s="9">
        <v>5.1247865099999999</v>
      </c>
      <c r="F47" s="9">
        <v>290.345589776</v>
      </c>
      <c r="G47" s="12">
        <v>4864.836353826</v>
      </c>
      <c r="H47" s="9">
        <v>64.410672289999994</v>
      </c>
      <c r="I47" s="9">
        <v>64.410672289999994</v>
      </c>
      <c r="J47" s="12">
        <v>21.249723199999998</v>
      </c>
      <c r="K47" s="9">
        <v>4950.4967493159993</v>
      </c>
      <c r="L47" s="15"/>
      <c r="M47" s="18"/>
    </row>
    <row r="48" spans="1:13" x14ac:dyDescent="0.25">
      <c r="A48" s="23" t="s">
        <v>13</v>
      </c>
      <c r="B48" s="24"/>
      <c r="C48" s="9">
        <v>242.68353979</v>
      </c>
      <c r="D48" s="9">
        <v>4625.0436393999998</v>
      </c>
      <c r="E48" s="9">
        <v>5.0452465599999998</v>
      </c>
      <c r="F48" s="9">
        <v>304.016728242</v>
      </c>
      <c r="G48" s="12">
        <v>5176.7891539920001</v>
      </c>
      <c r="H48" s="9">
        <v>63.708691880000003</v>
      </c>
      <c r="I48" s="9">
        <v>63.708691880000003</v>
      </c>
      <c r="J48" s="12">
        <v>21.285563939999999</v>
      </c>
      <c r="K48" s="9">
        <v>5261.7834098120002</v>
      </c>
      <c r="M48" s="18"/>
    </row>
    <row r="49" spans="1:13" x14ac:dyDescent="0.25">
      <c r="A49" s="19">
        <v>2014</v>
      </c>
      <c r="B49" s="28"/>
      <c r="C49" s="9"/>
      <c r="D49" s="9"/>
      <c r="E49" s="9"/>
      <c r="F49" s="9"/>
      <c r="G49" s="9"/>
      <c r="H49" s="9"/>
      <c r="I49" s="9"/>
      <c r="J49" s="9"/>
      <c r="K49" s="9"/>
      <c r="L49" s="15"/>
      <c r="M49" s="18"/>
    </row>
    <row r="50" spans="1:13" x14ac:dyDescent="0.25">
      <c r="A50" s="16" t="s">
        <v>10</v>
      </c>
      <c r="B50" s="29"/>
      <c r="C50" s="9">
        <v>249.78489343999999</v>
      </c>
      <c r="D50" s="9">
        <v>4625.7247620500002</v>
      </c>
      <c r="E50" s="9">
        <v>5.1301263400000003</v>
      </c>
      <c r="F50" s="9">
        <v>320.210230008</v>
      </c>
      <c r="G50" s="9">
        <v>5200.8500118379998</v>
      </c>
      <c r="H50" s="9">
        <v>61.471993359999999</v>
      </c>
      <c r="I50" s="9">
        <v>61.471993359999999</v>
      </c>
      <c r="J50" s="9">
        <v>20.716680390000001</v>
      </c>
      <c r="K50" s="9">
        <v>5283.0386855879997</v>
      </c>
      <c r="L50" s="15"/>
      <c r="M50" s="18"/>
    </row>
    <row r="51" spans="1:13" x14ac:dyDescent="0.25">
      <c r="A51" s="23" t="s">
        <v>11</v>
      </c>
      <c r="B51" s="30"/>
      <c r="C51" s="9">
        <v>250.03464819999999</v>
      </c>
      <c r="D51" s="9">
        <v>4722.4323581199997</v>
      </c>
      <c r="E51" s="9">
        <v>5.0373817299999999</v>
      </c>
      <c r="F51" s="9">
        <v>322.766118001</v>
      </c>
      <c r="G51" s="9">
        <v>5300.2705060509988</v>
      </c>
      <c r="H51" s="9">
        <v>60.182607699999998</v>
      </c>
      <c r="I51" s="9">
        <v>60.182607699999998</v>
      </c>
      <c r="J51" s="9">
        <v>20.623542610000001</v>
      </c>
      <c r="K51" s="9">
        <v>5381.0766563609986</v>
      </c>
      <c r="L51" s="15"/>
      <c r="M51" s="18"/>
    </row>
    <row r="52" spans="1:13" x14ac:dyDescent="0.25">
      <c r="A52" s="23" t="s">
        <v>12</v>
      </c>
      <c r="B52" s="30"/>
      <c r="C52" s="9">
        <v>258.80160181999997</v>
      </c>
      <c r="D52" s="9">
        <v>4864.7290492100001</v>
      </c>
      <c r="E52" s="9">
        <v>5.6582444599999997</v>
      </c>
      <c r="F52" s="9">
        <v>348.64906011599999</v>
      </c>
      <c r="G52" s="9">
        <v>5477.8379556059999</v>
      </c>
      <c r="H52" s="9">
        <v>58.409168110000003</v>
      </c>
      <c r="I52" s="9">
        <v>58.409168110000003</v>
      </c>
      <c r="J52" s="9">
        <v>19.459649200000001</v>
      </c>
      <c r="K52" s="9">
        <v>5555.7067729159999</v>
      </c>
      <c r="L52" s="15"/>
      <c r="M52" s="18"/>
    </row>
    <row r="53" spans="1:13" x14ac:dyDescent="0.25">
      <c r="A53" s="23" t="s">
        <v>13</v>
      </c>
      <c r="B53" s="30"/>
      <c r="C53" s="9">
        <v>270.032287</v>
      </c>
      <c r="D53" s="9">
        <v>5008.9277782299996</v>
      </c>
      <c r="E53" s="9">
        <v>5.1153690699999999</v>
      </c>
      <c r="F53" s="9">
        <v>376.92729029100002</v>
      </c>
      <c r="G53" s="9">
        <v>5661.0027245909996</v>
      </c>
      <c r="H53" s="9">
        <v>56.204109119999998</v>
      </c>
      <c r="I53" s="9">
        <v>56.204109119999998</v>
      </c>
      <c r="J53" s="9">
        <v>19.021544859999999</v>
      </c>
      <c r="K53" s="9">
        <v>5736.2283785709997</v>
      </c>
      <c r="L53" s="15"/>
      <c r="M53" s="18"/>
    </row>
    <row r="54" spans="1:13" x14ac:dyDescent="0.25">
      <c r="A54" s="19">
        <v>2015</v>
      </c>
      <c r="B54" s="28"/>
      <c r="C54" s="9"/>
      <c r="D54" s="9"/>
      <c r="E54" s="9"/>
      <c r="F54" s="9"/>
      <c r="G54" s="9"/>
      <c r="H54" s="9"/>
      <c r="I54" s="9"/>
      <c r="J54" s="9"/>
      <c r="K54" s="9"/>
      <c r="L54" s="15"/>
      <c r="M54" s="18"/>
    </row>
    <row r="55" spans="1:13" x14ac:dyDescent="0.25">
      <c r="A55" s="16" t="s">
        <v>10</v>
      </c>
      <c r="B55" s="29"/>
      <c r="C55" s="9">
        <v>266.91043181999999</v>
      </c>
      <c r="D55" s="9">
        <v>4989.8675503200002</v>
      </c>
      <c r="E55" s="9">
        <v>5.2000176099999997</v>
      </c>
      <c r="F55" s="9">
        <v>393.99950238000002</v>
      </c>
      <c r="G55" s="9">
        <v>5655.9775021300002</v>
      </c>
      <c r="H55" s="31">
        <v>54.06760208</v>
      </c>
      <c r="I55" s="9">
        <v>54.06760208</v>
      </c>
      <c r="J55" s="9">
        <v>17.73458681</v>
      </c>
      <c r="K55" s="9">
        <v>5727.7796910200004</v>
      </c>
      <c r="L55" s="15"/>
      <c r="M55" s="18"/>
    </row>
    <row r="56" spans="1:13" x14ac:dyDescent="0.25">
      <c r="A56" s="23" t="s">
        <v>11</v>
      </c>
      <c r="B56" s="30"/>
      <c r="C56" s="9">
        <v>273.01316459999998</v>
      </c>
      <c r="D56" s="9">
        <v>5263.7979367199996</v>
      </c>
      <c r="E56" s="9">
        <v>5.7173917599999999</v>
      </c>
      <c r="F56" s="9">
        <v>282.96924708</v>
      </c>
      <c r="G56" s="9">
        <v>5825.4977401599999</v>
      </c>
      <c r="H56" s="31">
        <v>53.402242819999998</v>
      </c>
      <c r="I56" s="9">
        <v>53.402242819999998</v>
      </c>
      <c r="J56" s="9">
        <v>17.888343949999999</v>
      </c>
      <c r="K56" s="9">
        <v>5896.7883269299991</v>
      </c>
      <c r="L56" s="15"/>
      <c r="M56" s="18"/>
    </row>
    <row r="57" spans="1:13" x14ac:dyDescent="0.25">
      <c r="A57" s="23" t="s">
        <v>12</v>
      </c>
      <c r="B57" s="30"/>
      <c r="C57" s="31">
        <v>277.76875798999998</v>
      </c>
      <c r="D57" s="9">
        <v>5463.6923872899997</v>
      </c>
      <c r="E57" s="9">
        <v>7.7619711599999999</v>
      </c>
      <c r="F57" s="9">
        <v>285.05856166000001</v>
      </c>
      <c r="G57" s="9">
        <v>6034.2816781000001</v>
      </c>
      <c r="H57" s="31">
        <v>53.271306420000002</v>
      </c>
      <c r="I57" s="9">
        <v>53.271306420000002</v>
      </c>
      <c r="J57" s="9">
        <v>17.317142029999999</v>
      </c>
      <c r="K57" s="9">
        <v>6104.8701265499994</v>
      </c>
      <c r="L57" s="15"/>
      <c r="M57" s="18"/>
    </row>
    <row r="58" spans="1:13" x14ac:dyDescent="0.25">
      <c r="A58" s="23" t="s">
        <v>13</v>
      </c>
      <c r="B58" s="30"/>
      <c r="C58" s="31">
        <v>288.18859429000003</v>
      </c>
      <c r="D58" s="9">
        <v>5650.5190000000002</v>
      </c>
      <c r="E58" s="9">
        <v>8.2950721200000004</v>
      </c>
      <c r="F58" s="9">
        <v>317.13500761</v>
      </c>
      <c r="G58" s="9">
        <v>6264.1376740200003</v>
      </c>
      <c r="H58" s="31">
        <v>51.5762906</v>
      </c>
      <c r="I58" s="9">
        <v>51.5762906</v>
      </c>
      <c r="J58" s="9">
        <v>15.45945817</v>
      </c>
      <c r="K58" s="9">
        <v>6331.1734227900006</v>
      </c>
      <c r="L58" s="15"/>
      <c r="M58" s="18"/>
    </row>
    <row r="59" spans="1:13" x14ac:dyDescent="0.25">
      <c r="A59" s="19">
        <v>2016</v>
      </c>
      <c r="B59" s="28"/>
      <c r="C59" s="9"/>
      <c r="D59" s="9"/>
      <c r="E59" s="9"/>
      <c r="F59" s="9"/>
      <c r="G59" s="9"/>
      <c r="H59" s="9"/>
      <c r="I59" s="9"/>
      <c r="J59" s="9"/>
      <c r="K59" s="9"/>
      <c r="L59" s="15"/>
      <c r="M59" s="18"/>
    </row>
    <row r="60" spans="1:13" x14ac:dyDescent="0.25">
      <c r="A60" s="16" t="s">
        <v>10</v>
      </c>
      <c r="B60" s="29"/>
      <c r="C60" s="9">
        <v>287.37810516000002</v>
      </c>
      <c r="D60" s="9">
        <v>5769.5608292999996</v>
      </c>
      <c r="E60" s="9">
        <v>8.59575712</v>
      </c>
      <c r="F60" s="9">
        <v>277.23239324000002</v>
      </c>
      <c r="G60" s="9">
        <v>6342.7670848199996</v>
      </c>
      <c r="H60" s="31">
        <v>48.149825</v>
      </c>
      <c r="I60" s="9">
        <v>48.149825</v>
      </c>
      <c r="J60" s="9">
        <v>15.02449455</v>
      </c>
      <c r="K60" s="9">
        <v>6405.9414043699999</v>
      </c>
      <c r="L60" s="15"/>
      <c r="M60" s="18"/>
    </row>
    <row r="61" spans="1:13" x14ac:dyDescent="0.25">
      <c r="A61" s="23" t="s">
        <v>11</v>
      </c>
      <c r="B61" s="30"/>
      <c r="C61" s="9">
        <v>282.57402868999998</v>
      </c>
      <c r="D61" s="9">
        <v>6001.4275137300001</v>
      </c>
      <c r="E61" s="9">
        <v>8.6664190800000007</v>
      </c>
      <c r="F61" s="9">
        <v>282.13096759000001</v>
      </c>
      <c r="G61" s="9">
        <v>6574.7989290900005</v>
      </c>
      <c r="H61" s="31">
        <v>47.501635380000003</v>
      </c>
      <c r="I61" s="9">
        <v>47.501635380000003</v>
      </c>
      <c r="J61" s="9">
        <v>14.93641998</v>
      </c>
      <c r="K61" s="9">
        <v>6637.2369844500008</v>
      </c>
      <c r="L61" s="15"/>
      <c r="M61" s="18"/>
    </row>
    <row r="62" spans="1:13" x14ac:dyDescent="0.25">
      <c r="A62" s="23" t="s">
        <v>12</v>
      </c>
      <c r="B62" s="30"/>
      <c r="C62" s="9">
        <v>296.9827052</v>
      </c>
      <c r="D62" s="9">
        <v>6221.3326087300002</v>
      </c>
      <c r="E62" s="9">
        <v>8.6664190800000007</v>
      </c>
      <c r="F62" s="9">
        <v>281.77903767999999</v>
      </c>
      <c r="G62" s="9">
        <v>6808.7607706900008</v>
      </c>
      <c r="H62" s="31">
        <v>47.486282780000003</v>
      </c>
      <c r="I62" s="9">
        <v>47.486282780000003</v>
      </c>
      <c r="J62" s="31">
        <v>14.372229839999999</v>
      </c>
      <c r="K62" s="9">
        <v>6870.6192833100004</v>
      </c>
      <c r="L62" s="15"/>
      <c r="M62" s="18"/>
    </row>
    <row r="63" spans="1:13" x14ac:dyDescent="0.25">
      <c r="A63" s="23" t="s">
        <v>13</v>
      </c>
      <c r="B63" s="30"/>
      <c r="C63" s="9">
        <v>315.75922250000002</v>
      </c>
      <c r="D63" s="9">
        <v>6329.99084838</v>
      </c>
      <c r="E63" s="9">
        <v>8.2762679499999994</v>
      </c>
      <c r="F63" s="9">
        <v>287.89795566999999</v>
      </c>
      <c r="G63" s="9">
        <v>6941.9242944999996</v>
      </c>
      <c r="H63" s="31">
        <v>45.727334650000003</v>
      </c>
      <c r="I63" s="9">
        <v>45.727334650000003</v>
      </c>
      <c r="J63" s="9">
        <v>13.94269066</v>
      </c>
      <c r="K63" s="9">
        <v>7001.5943198099994</v>
      </c>
      <c r="L63" s="15"/>
      <c r="M63" s="18"/>
    </row>
    <row r="64" spans="1:13" x14ac:dyDescent="0.25">
      <c r="A64" s="19">
        <v>2017</v>
      </c>
      <c r="B64" s="28"/>
      <c r="C64" s="9"/>
      <c r="D64" s="9"/>
      <c r="E64" s="9"/>
      <c r="F64" s="9"/>
      <c r="G64" s="9"/>
      <c r="H64" s="9"/>
      <c r="I64" s="9"/>
      <c r="J64" s="9"/>
      <c r="K64" s="9"/>
      <c r="L64" s="15"/>
      <c r="M64" s="18"/>
    </row>
    <row r="65" spans="1:13" x14ac:dyDescent="0.25">
      <c r="A65" s="16" t="s">
        <v>10</v>
      </c>
      <c r="B65" s="29"/>
      <c r="C65" s="9">
        <v>319.68970101000002</v>
      </c>
      <c r="D65" s="9">
        <v>7455.4337387699998</v>
      </c>
      <c r="E65" s="9">
        <v>8.2762679499999994</v>
      </c>
      <c r="F65" s="9">
        <v>287.90728707</v>
      </c>
      <c r="G65" s="9">
        <v>8071.3069948000002</v>
      </c>
      <c r="H65" s="31">
        <v>45.876441540000002</v>
      </c>
      <c r="I65" s="9">
        <v>45.876441540000002</v>
      </c>
      <c r="J65" s="9">
        <v>13.38464946</v>
      </c>
      <c r="K65" s="9">
        <v>8130.5680858000005</v>
      </c>
      <c r="L65" s="15"/>
      <c r="M65" s="18"/>
    </row>
    <row r="66" spans="1:13" x14ac:dyDescent="0.25">
      <c r="A66" s="23" t="s">
        <v>11</v>
      </c>
      <c r="B66" s="30"/>
      <c r="C66" s="9">
        <v>323.40840680999997</v>
      </c>
      <c r="D66" s="9">
        <v>7759.2914392800003</v>
      </c>
      <c r="E66" s="9">
        <v>7.8861168199999998</v>
      </c>
      <c r="F66" s="9">
        <v>292.47794891000001</v>
      </c>
      <c r="G66" s="9">
        <v>8383.0639118199997</v>
      </c>
      <c r="H66" s="31">
        <v>46.215367409999999</v>
      </c>
      <c r="I66" s="9">
        <v>46.215367409999999</v>
      </c>
      <c r="J66" s="9">
        <v>13.61169432</v>
      </c>
      <c r="K66" s="9">
        <v>8442.8909735499983</v>
      </c>
      <c r="L66" s="32"/>
      <c r="M66" s="18"/>
    </row>
    <row r="67" spans="1:13" x14ac:dyDescent="0.25">
      <c r="A67" s="23" t="s">
        <v>12</v>
      </c>
      <c r="B67" s="30"/>
      <c r="C67" s="9">
        <v>321.02558191999998</v>
      </c>
      <c r="D67" s="9">
        <v>7881.1095402499996</v>
      </c>
      <c r="E67" s="9">
        <v>7.8861168199999998</v>
      </c>
      <c r="F67" s="9">
        <v>296.12698725000001</v>
      </c>
      <c r="G67" s="9">
        <v>8506.1482262399986</v>
      </c>
      <c r="H67" s="31">
        <v>46.468959589999997</v>
      </c>
      <c r="I67" s="9">
        <v>46.468959589999997</v>
      </c>
      <c r="J67" s="9">
        <v>13.06102125</v>
      </c>
      <c r="K67" s="9">
        <v>8565.6782070799982</v>
      </c>
      <c r="L67" s="32"/>
      <c r="M67" s="18"/>
    </row>
    <row r="68" spans="1:13" x14ac:dyDescent="0.25">
      <c r="A68" s="23" t="s">
        <v>13</v>
      </c>
      <c r="B68" s="30"/>
      <c r="C68" s="9">
        <v>356.55116919</v>
      </c>
      <c r="D68" s="9">
        <v>8411.3888251299995</v>
      </c>
      <c r="E68" s="9">
        <v>7.4959656900000002</v>
      </c>
      <c r="F68" s="9">
        <v>312.46143663999999</v>
      </c>
      <c r="G68" s="9">
        <v>9087.897396649998</v>
      </c>
      <c r="H68" s="31">
        <v>45.919615159999999</v>
      </c>
      <c r="I68" s="9">
        <v>45.919615159999999</v>
      </c>
      <c r="J68" s="9">
        <v>13.119100939999999</v>
      </c>
      <c r="K68" s="9">
        <v>9146.9361127499997</v>
      </c>
      <c r="L68" s="32"/>
      <c r="M68" s="18"/>
    </row>
    <row r="69" spans="1:13" x14ac:dyDescent="0.25">
      <c r="A69" s="19">
        <v>2018</v>
      </c>
      <c r="B69" s="28"/>
      <c r="C69" s="9"/>
      <c r="D69" s="9"/>
      <c r="E69" s="9"/>
      <c r="F69" s="9"/>
      <c r="G69" s="9"/>
      <c r="H69" s="9"/>
      <c r="I69" s="9"/>
      <c r="J69" s="9"/>
      <c r="K69" s="9"/>
      <c r="L69" s="15"/>
      <c r="M69" s="18"/>
    </row>
    <row r="70" spans="1:13" x14ac:dyDescent="0.25">
      <c r="A70" s="16" t="s">
        <v>10</v>
      </c>
      <c r="B70" s="29"/>
      <c r="C70" s="9">
        <v>355.81747565000001</v>
      </c>
      <c r="D70" s="9">
        <v>8547.3178607900009</v>
      </c>
      <c r="E70" s="9">
        <v>7.4959656900000002</v>
      </c>
      <c r="F70" s="9">
        <v>311.42103902000002</v>
      </c>
      <c r="G70" s="9">
        <v>9222.0523411499998</v>
      </c>
      <c r="H70" s="31">
        <v>46.054662520000001</v>
      </c>
      <c r="I70" s="9">
        <v>46.054662520000001</v>
      </c>
      <c r="J70" s="9">
        <v>12.66748729</v>
      </c>
      <c r="K70" s="9">
        <v>9280.7744909600005</v>
      </c>
      <c r="L70" s="15"/>
      <c r="M70" s="18"/>
    </row>
    <row r="71" spans="1:13" x14ac:dyDescent="0.25">
      <c r="A71" s="16" t="s">
        <v>11</v>
      </c>
      <c r="B71" s="29"/>
      <c r="C71" s="31">
        <v>361.66793584999999</v>
      </c>
      <c r="D71" s="9">
        <v>8667.0344056100002</v>
      </c>
      <c r="E71" s="9">
        <v>7.1058145599999998</v>
      </c>
      <c r="F71" s="9">
        <v>352.08952905000001</v>
      </c>
      <c r="G71" s="9">
        <v>9387.8976850700001</v>
      </c>
      <c r="H71" s="31">
        <v>44.690884969999999</v>
      </c>
      <c r="I71" s="9">
        <v>44.690884969999999</v>
      </c>
      <c r="J71" s="9">
        <v>12.290039999999999</v>
      </c>
      <c r="K71" s="9">
        <v>9444.8786100399993</v>
      </c>
      <c r="L71" s="15"/>
      <c r="M71" s="18"/>
    </row>
    <row r="72" spans="1:13" x14ac:dyDescent="0.25">
      <c r="A72" s="23" t="s">
        <v>12</v>
      </c>
      <c r="B72" s="30"/>
      <c r="C72" s="31">
        <v>356.7</v>
      </c>
      <c r="D72" s="9">
        <v>8789.7999999999993</v>
      </c>
      <c r="E72" s="9">
        <v>7.1</v>
      </c>
      <c r="F72" s="31">
        <v>330.5</v>
      </c>
      <c r="G72" s="9">
        <v>9484.1</v>
      </c>
      <c r="H72" s="31">
        <v>44.571816699999999</v>
      </c>
      <c r="I72" s="9">
        <v>44.571816699999999</v>
      </c>
      <c r="J72" s="9">
        <v>11.57036911</v>
      </c>
      <c r="K72" s="9">
        <v>9540.2421858100006</v>
      </c>
      <c r="L72" s="15"/>
      <c r="M72" s="18"/>
    </row>
    <row r="73" spans="1:13" x14ac:dyDescent="0.25">
      <c r="A73" s="23" t="s">
        <v>13</v>
      </c>
      <c r="B73" s="30"/>
      <c r="C73" s="31">
        <v>366.69013762999998</v>
      </c>
      <c r="D73" s="9">
        <v>9093.5792434399991</v>
      </c>
      <c r="E73" s="9">
        <v>6.7156634299999993</v>
      </c>
      <c r="F73" s="9">
        <v>389.54084569999998</v>
      </c>
      <c r="G73" s="9">
        <v>9856.5258901999987</v>
      </c>
      <c r="H73" s="31">
        <v>43.707916339999997</v>
      </c>
      <c r="I73" s="9">
        <v>43.707916339999997</v>
      </c>
      <c r="J73" s="9">
        <v>11.483687140000001</v>
      </c>
      <c r="K73" s="9">
        <v>9911.7174936799984</v>
      </c>
      <c r="L73" s="15"/>
      <c r="M73" s="18"/>
    </row>
    <row r="74" spans="1:13" x14ac:dyDescent="0.25">
      <c r="A74" s="19">
        <v>2019</v>
      </c>
      <c r="B74" s="28"/>
      <c r="C74" s="9"/>
      <c r="D74" s="9"/>
      <c r="E74" s="9"/>
      <c r="F74" s="9"/>
      <c r="G74" s="9"/>
      <c r="H74" s="9"/>
      <c r="I74" s="9"/>
      <c r="J74" s="9"/>
      <c r="K74" s="9"/>
      <c r="L74" s="15"/>
      <c r="M74" s="18"/>
    </row>
    <row r="75" spans="1:13" x14ac:dyDescent="0.25">
      <c r="A75" s="16" t="s">
        <v>10</v>
      </c>
      <c r="B75" s="29"/>
      <c r="C75" s="9">
        <v>360.04059834199978</v>
      </c>
      <c r="D75" s="9">
        <v>9089.7285025520014</v>
      </c>
      <c r="E75" s="9">
        <v>6.7156634299999993</v>
      </c>
      <c r="F75" s="9">
        <v>390.53842711199991</v>
      </c>
      <c r="G75" s="9">
        <v>9847.0231914360029</v>
      </c>
      <c r="H75" s="31">
        <v>43.312437495000005</v>
      </c>
      <c r="I75" s="9">
        <v>43.312437495000005</v>
      </c>
      <c r="J75" s="9">
        <v>10.967110592000001</v>
      </c>
      <c r="K75" s="9">
        <v>9901.3027395230038</v>
      </c>
      <c r="L75" s="15"/>
      <c r="M75" s="18"/>
    </row>
    <row r="76" spans="1:13" x14ac:dyDescent="0.25">
      <c r="A76" s="23" t="s">
        <v>11</v>
      </c>
      <c r="B76" s="30"/>
      <c r="C76" s="9">
        <v>363.5079976369999</v>
      </c>
      <c r="D76" s="9">
        <v>9425.9975831779957</v>
      </c>
      <c r="E76" s="9">
        <v>6.3255122999999998</v>
      </c>
      <c r="F76" s="9">
        <v>413.60558801500002</v>
      </c>
      <c r="G76" s="9">
        <v>10209.436681129995</v>
      </c>
      <c r="H76" s="31">
        <v>42.767752657999999</v>
      </c>
      <c r="I76" s="9">
        <v>42.767752657999999</v>
      </c>
      <c r="J76" s="9">
        <v>10.977162028</v>
      </c>
      <c r="K76" s="9">
        <v>10263.181595815995</v>
      </c>
      <c r="L76" s="15"/>
      <c r="M76" s="18"/>
    </row>
    <row r="77" spans="1:13" x14ac:dyDescent="0.25">
      <c r="A77" s="23" t="s">
        <v>12</v>
      </c>
      <c r="B77" s="30"/>
      <c r="C77" s="9">
        <v>355.69540739600006</v>
      </c>
      <c r="D77" s="9">
        <v>9718.3064831580032</v>
      </c>
      <c r="E77" s="9">
        <v>6.3255122999999989</v>
      </c>
      <c r="F77" s="9">
        <v>455.61568686000004</v>
      </c>
      <c r="G77" s="9">
        <v>10535.943089714003</v>
      </c>
      <c r="H77" s="31">
        <v>42.197978413000001</v>
      </c>
      <c r="I77" s="9">
        <v>42.197978413000001</v>
      </c>
      <c r="J77" s="9">
        <v>10.308527027999999</v>
      </c>
      <c r="K77" s="9">
        <v>10588.449595155003</v>
      </c>
      <c r="L77" s="15"/>
      <c r="M77" s="18"/>
    </row>
    <row r="78" spans="1:13" x14ac:dyDescent="0.25">
      <c r="A78" s="23" t="s">
        <v>13</v>
      </c>
      <c r="B78" s="30"/>
      <c r="C78" s="9">
        <v>362.25839632200007</v>
      </c>
      <c r="D78" s="9">
        <v>10107.348932973999</v>
      </c>
      <c r="E78" s="9">
        <v>5.9353611700000002</v>
      </c>
      <c r="F78" s="9">
        <v>479.71953814299997</v>
      </c>
      <c r="G78" s="9">
        <v>10955.262228608999</v>
      </c>
      <c r="H78" s="31">
        <v>41.74804433100001</v>
      </c>
      <c r="I78" s="9">
        <v>41.74804433100001</v>
      </c>
      <c r="J78" s="9">
        <v>10.426081290999999</v>
      </c>
      <c r="K78" s="9">
        <v>11007.436354230998</v>
      </c>
      <c r="L78" s="15"/>
      <c r="M78" s="18"/>
    </row>
    <row r="79" spans="1:13" x14ac:dyDescent="0.25">
      <c r="A79" s="19">
        <v>2020</v>
      </c>
      <c r="B79" s="28"/>
      <c r="C79" s="9"/>
      <c r="D79" s="9"/>
      <c r="E79" s="9"/>
      <c r="F79" s="9"/>
      <c r="G79" s="9"/>
      <c r="H79" s="9"/>
      <c r="I79" s="9"/>
      <c r="J79" s="9"/>
      <c r="K79" s="9"/>
      <c r="L79" s="15"/>
      <c r="M79" s="18"/>
    </row>
    <row r="80" spans="1:13" x14ac:dyDescent="0.25">
      <c r="A80" s="16" t="s">
        <v>10</v>
      </c>
      <c r="B80" s="29"/>
      <c r="C80" s="9">
        <v>354.20773485799998</v>
      </c>
      <c r="D80" s="9">
        <v>10173.922440730999</v>
      </c>
      <c r="E80" s="9">
        <v>5.9353611700000002</v>
      </c>
      <c r="F80" s="9">
        <v>477.83957095599999</v>
      </c>
      <c r="G80" s="9">
        <v>11011.905107715</v>
      </c>
      <c r="H80" s="31">
        <v>41.395726056000001</v>
      </c>
      <c r="I80" s="9">
        <v>41.395726056000001</v>
      </c>
      <c r="J80" s="9">
        <v>9.8530181750000008</v>
      </c>
      <c r="K80" s="9">
        <v>11063.153851945999</v>
      </c>
      <c r="L80" s="15"/>
      <c r="M80" s="18"/>
    </row>
    <row r="81" spans="1:13" x14ac:dyDescent="0.25">
      <c r="A81" s="23" t="s">
        <v>11</v>
      </c>
      <c r="B81" s="33"/>
      <c r="C81" s="9">
        <v>352.45673770500008</v>
      </c>
      <c r="D81" s="9">
        <v>10144.609605523998</v>
      </c>
      <c r="E81" s="9">
        <v>5.5452100399999997</v>
      </c>
      <c r="F81" s="9">
        <v>486.42720062300009</v>
      </c>
      <c r="G81" s="9">
        <v>10989.038753891999</v>
      </c>
      <c r="H81" s="31">
        <v>40.903069238999997</v>
      </c>
      <c r="I81" s="9">
        <v>40.903069238999997</v>
      </c>
      <c r="J81" s="9">
        <v>9.9091849700000001</v>
      </c>
      <c r="K81" s="9">
        <v>11039.851008100999</v>
      </c>
      <c r="L81" s="15"/>
      <c r="M81" s="18"/>
    </row>
    <row r="82" spans="1:13" x14ac:dyDescent="0.25">
      <c r="A82" s="23" t="s">
        <v>12</v>
      </c>
      <c r="B82" s="33"/>
      <c r="C82" s="9">
        <v>350.46520045500006</v>
      </c>
      <c r="D82" s="9">
        <v>10205.69451474599</v>
      </c>
      <c r="E82" s="9">
        <v>5.5452100399999997</v>
      </c>
      <c r="F82" s="9">
        <v>495.89203185499997</v>
      </c>
      <c r="G82" s="9">
        <v>11057.596957095991</v>
      </c>
      <c r="H82" s="31">
        <v>41.133198089999993</v>
      </c>
      <c r="I82" s="9">
        <v>41.133198089999993</v>
      </c>
      <c r="J82" s="9">
        <v>9.8113747790000012</v>
      </c>
      <c r="K82" s="9">
        <v>11108.54152996499</v>
      </c>
      <c r="L82" s="15"/>
      <c r="M82" s="18"/>
    </row>
    <row r="83" spans="1:13" x14ac:dyDescent="0.25">
      <c r="A83" s="23" t="s">
        <v>13</v>
      </c>
      <c r="B83" s="33"/>
      <c r="C83" s="9">
        <v>353.32099618299986</v>
      </c>
      <c r="D83" s="9">
        <v>10981.128259322992</v>
      </c>
      <c r="E83" s="9">
        <v>5.1550589100000002</v>
      </c>
      <c r="F83" s="9">
        <v>510.49223186200004</v>
      </c>
      <c r="G83" s="9">
        <v>11850.096546277991</v>
      </c>
      <c r="H83" s="31">
        <v>40.898355828</v>
      </c>
      <c r="I83" s="9">
        <v>40.898355828</v>
      </c>
      <c r="J83" s="9">
        <v>10.022162125999998</v>
      </c>
      <c r="K83" s="9">
        <v>11901.017064231992</v>
      </c>
      <c r="L83" s="15"/>
      <c r="M83" s="18"/>
    </row>
    <row r="84" spans="1:13" x14ac:dyDescent="0.25">
      <c r="A84" s="19">
        <v>2021</v>
      </c>
      <c r="B84" s="28"/>
      <c r="C84" s="9"/>
      <c r="D84" s="9"/>
      <c r="E84" s="9"/>
      <c r="F84" s="9"/>
      <c r="G84" s="9"/>
      <c r="H84" s="9"/>
      <c r="I84" s="9"/>
      <c r="J84" s="9"/>
      <c r="K84" s="9"/>
      <c r="L84" s="15"/>
      <c r="M84" s="18"/>
    </row>
    <row r="85" spans="1:13" x14ac:dyDescent="0.25">
      <c r="A85" s="23" t="s">
        <v>10</v>
      </c>
      <c r="B85" s="33"/>
      <c r="C85" s="9">
        <v>343.79446308699994</v>
      </c>
      <c r="D85" s="22">
        <v>11260.817741017998</v>
      </c>
      <c r="E85" s="22">
        <v>5.1550589100000002</v>
      </c>
      <c r="F85" s="22">
        <v>515.53881912700001</v>
      </c>
      <c r="G85" s="22">
        <v>12125.306082141999</v>
      </c>
      <c r="H85" s="22">
        <v>40.240187572000004</v>
      </c>
      <c r="I85" s="9">
        <v>40.240187572000004</v>
      </c>
      <c r="J85" s="22">
        <v>9.5758214619999986</v>
      </c>
      <c r="K85" s="9">
        <v>12175.122091175999</v>
      </c>
      <c r="L85" s="15"/>
      <c r="M85" s="18"/>
    </row>
    <row r="86" spans="1:13" x14ac:dyDescent="0.25">
      <c r="A86" s="23" t="s">
        <v>11</v>
      </c>
      <c r="B86" s="33"/>
      <c r="C86" s="9">
        <v>342.39300000000003</v>
      </c>
      <c r="D86" s="22">
        <v>11338.524000000009</v>
      </c>
      <c r="E86" s="22">
        <v>4.7649999999999997</v>
      </c>
      <c r="F86" s="22">
        <v>562.25700000000006</v>
      </c>
      <c r="G86" s="22">
        <v>12247.939000000008</v>
      </c>
      <c r="H86" s="22">
        <v>39.696000000000005</v>
      </c>
      <c r="I86" s="9">
        <v>39.696000000000005</v>
      </c>
      <c r="J86" s="22">
        <v>9.6050599719933381</v>
      </c>
      <c r="K86" s="9">
        <v>12297.240059972</v>
      </c>
      <c r="L86" s="15"/>
      <c r="M86" s="18"/>
    </row>
    <row r="87" spans="1:13" x14ac:dyDescent="0.25">
      <c r="A87" s="23" t="s">
        <v>12</v>
      </c>
      <c r="B87" s="34"/>
      <c r="C87" s="9">
        <v>340.19600000000008</v>
      </c>
      <c r="D87" s="22">
        <v>11580.655999999988</v>
      </c>
      <c r="E87" s="22">
        <v>4.7649999999999997</v>
      </c>
      <c r="F87" s="22">
        <v>558.35400000000004</v>
      </c>
      <c r="G87" s="22">
        <v>12483.970999999987</v>
      </c>
      <c r="H87" s="22">
        <v>39.261000000000003</v>
      </c>
      <c r="I87" s="9">
        <v>39.261000000000003</v>
      </c>
      <c r="J87" s="22">
        <v>9.2810000000000006</v>
      </c>
      <c r="K87" s="9">
        <v>12532.512999999988</v>
      </c>
      <c r="L87" s="15"/>
      <c r="M87" s="18"/>
    </row>
    <row r="88" spans="1:13" x14ac:dyDescent="0.25">
      <c r="A88" s="23" t="s">
        <v>13</v>
      </c>
      <c r="B88" s="34"/>
      <c r="C88" s="9">
        <v>340.68800000000005</v>
      </c>
      <c r="D88" s="22">
        <v>11649.164999999997</v>
      </c>
      <c r="E88" s="22">
        <v>4.3759999999999994</v>
      </c>
      <c r="F88" s="22">
        <v>655.93100000000015</v>
      </c>
      <c r="G88" s="22">
        <v>12650.159999999998</v>
      </c>
      <c r="H88" s="22">
        <v>38.36</v>
      </c>
      <c r="I88" s="9">
        <v>38.36</v>
      </c>
      <c r="J88" s="22">
        <v>9.1589999999999989</v>
      </c>
      <c r="K88" s="35">
        <v>12697.678999999998</v>
      </c>
      <c r="L88" s="15"/>
      <c r="M88" s="18"/>
    </row>
    <row r="89" spans="1:13" x14ac:dyDescent="0.25">
      <c r="A89" s="19" t="s">
        <v>14</v>
      </c>
      <c r="B89" s="34"/>
      <c r="C89" s="9"/>
      <c r="D89" s="9"/>
      <c r="E89" s="9"/>
      <c r="F89" s="9"/>
      <c r="G89" s="9"/>
      <c r="H89" s="9"/>
      <c r="I89" s="9"/>
      <c r="J89" s="9"/>
      <c r="K89" s="9"/>
      <c r="L89" s="15"/>
      <c r="M89" s="18"/>
    </row>
    <row r="90" spans="1:13" x14ac:dyDescent="0.25">
      <c r="A90" s="23" t="s">
        <v>10</v>
      </c>
      <c r="B90" s="34"/>
      <c r="C90" s="9">
        <v>333.53999999999996</v>
      </c>
      <c r="D90" s="9">
        <v>11688.728999999992</v>
      </c>
      <c r="E90" s="9">
        <v>4.3759999999999994</v>
      </c>
      <c r="F90" s="9">
        <v>647.93399999999997</v>
      </c>
      <c r="G90" s="22">
        <v>12674.578999999992</v>
      </c>
      <c r="H90" s="9">
        <v>38.033000000000001</v>
      </c>
      <c r="I90" s="9">
        <v>38.033000000000001</v>
      </c>
      <c r="J90" s="9">
        <v>8.7740000000000009</v>
      </c>
      <c r="K90" s="22">
        <v>12721.385999999993</v>
      </c>
      <c r="L90" s="15"/>
      <c r="M90" s="18"/>
    </row>
    <row r="91" spans="1:13" x14ac:dyDescent="0.25">
      <c r="A91" s="23" t="s">
        <v>11</v>
      </c>
      <c r="B91" s="34"/>
      <c r="C91" s="9">
        <v>329.75966099099992</v>
      </c>
      <c r="D91" s="9">
        <v>11639.142671460006</v>
      </c>
      <c r="E91" s="9">
        <v>3.9846055199999997</v>
      </c>
      <c r="F91" s="9">
        <v>646.29525207400002</v>
      </c>
      <c r="G91" s="22">
        <v>12619.182190045005</v>
      </c>
      <c r="H91" s="9">
        <v>36.812398498999997</v>
      </c>
      <c r="I91" s="22">
        <v>36.812398498999997</v>
      </c>
      <c r="J91" s="9">
        <v>8.449764558</v>
      </c>
      <c r="K91" s="22">
        <v>12664.444353102004</v>
      </c>
      <c r="L91" s="15"/>
      <c r="M91" s="18"/>
    </row>
    <row r="92" spans="1:13" x14ac:dyDescent="0.25">
      <c r="A92" s="23" t="s">
        <v>12</v>
      </c>
      <c r="B92" s="34"/>
      <c r="C92" s="9">
        <v>325.34679326799994</v>
      </c>
      <c r="D92" s="9">
        <v>12108.239522620001</v>
      </c>
      <c r="E92" s="9">
        <v>3.9846055199999997</v>
      </c>
      <c r="F92" s="9">
        <v>639.03773807000016</v>
      </c>
      <c r="G92" s="22">
        <f>SUM(C92:F92)</f>
        <v>13076.608659477999</v>
      </c>
      <c r="H92" s="9">
        <v>36.119771068999995</v>
      </c>
      <c r="I92" s="22">
        <f>+H92</f>
        <v>36.119771068999995</v>
      </c>
      <c r="J92" s="9">
        <v>7.8229889359999989</v>
      </c>
      <c r="K92" s="22">
        <f>+J92+I92+G92</f>
        <v>13120.551419482999</v>
      </c>
      <c r="L92" s="15"/>
      <c r="M92" s="18"/>
    </row>
    <row r="93" spans="1:13" x14ac:dyDescent="0.25">
      <c r="A93" s="23" t="s">
        <v>13</v>
      </c>
      <c r="B93" s="34"/>
      <c r="C93" s="9">
        <v>333.34291978399995</v>
      </c>
      <c r="D93" s="9">
        <v>12207.325564191999</v>
      </c>
      <c r="E93" s="9">
        <v>3.5944543899999997</v>
      </c>
      <c r="F93" s="9">
        <v>711.77637448999997</v>
      </c>
      <c r="G93" s="22">
        <f>SUM(C93:F93)</f>
        <v>13256.039312855999</v>
      </c>
      <c r="H93" s="9">
        <v>36.134174865999995</v>
      </c>
      <c r="I93" s="22">
        <f>+H93</f>
        <v>36.134174865999995</v>
      </c>
      <c r="J93" s="9">
        <v>8.1590625819999989</v>
      </c>
      <c r="K93" s="22">
        <f>+J93+I93+G93</f>
        <v>13300.332550304</v>
      </c>
      <c r="L93" s="15"/>
      <c r="M93" s="18"/>
    </row>
    <row r="94" spans="1:13" x14ac:dyDescent="0.25">
      <c r="A94" s="19" t="s">
        <v>15</v>
      </c>
      <c r="B94" s="34"/>
      <c r="C94" s="9"/>
      <c r="D94" s="9"/>
      <c r="E94" s="9"/>
      <c r="F94" s="9"/>
      <c r="G94" s="22"/>
      <c r="H94" s="9"/>
      <c r="I94" s="22"/>
      <c r="J94" s="9"/>
      <c r="K94" s="22"/>
      <c r="L94" s="15"/>
      <c r="M94" s="18"/>
    </row>
    <row r="95" spans="1:13" x14ac:dyDescent="0.25">
      <c r="A95" s="23" t="s">
        <v>10</v>
      </c>
      <c r="B95" s="34"/>
      <c r="C95" s="9">
        <f>329505671.492/1000000</f>
        <v>329.50567149199998</v>
      </c>
      <c r="D95" s="9">
        <f>12260724977.215/1000000</f>
        <v>12260.724977215001</v>
      </c>
      <c r="E95" s="9">
        <f>3594454.39/1000000</f>
        <v>3.5944543900000001</v>
      </c>
      <c r="F95" s="9">
        <f>721824694.95/1000000</f>
        <v>721.82469495000009</v>
      </c>
      <c r="G95" s="22">
        <f>SUM(C95:F95)</f>
        <v>13315.649798047001</v>
      </c>
      <c r="H95" s="9">
        <f>36108189.765/1000000</f>
        <v>36.108189764999999</v>
      </c>
      <c r="I95" s="22">
        <f>+H95</f>
        <v>36.108189764999999</v>
      </c>
      <c r="J95" s="9">
        <f>7971883.134/1000000</f>
        <v>7.9718831339999996</v>
      </c>
      <c r="K95" s="22">
        <f>+J95+I95+G95</f>
        <v>13359.729870946001</v>
      </c>
      <c r="L95" s="15"/>
      <c r="M95" s="18"/>
    </row>
    <row r="96" spans="1:13" x14ac:dyDescent="0.25">
      <c r="A96" s="23" t="s">
        <v>11</v>
      </c>
      <c r="B96" s="34"/>
      <c r="C96" s="9">
        <f>337844576.33/1000000</f>
        <v>337.84457633</v>
      </c>
      <c r="D96" s="9">
        <f>12226719703.53/1000000</f>
        <v>12226.719703530001</v>
      </c>
      <c r="E96" s="9">
        <f>3204303.26/1000000</f>
        <v>3.2043032599999997</v>
      </c>
      <c r="F96" s="9">
        <f>728952597.78/1000000</f>
        <v>728.95259778000002</v>
      </c>
      <c r="G96" s="22">
        <f>SUM(C96:F96)</f>
        <v>13296.721180900002</v>
      </c>
      <c r="H96" s="9">
        <f>35415939.67/1000000</f>
        <v>35.41593967</v>
      </c>
      <c r="I96" s="22">
        <f>+H96</f>
        <v>35.41593967</v>
      </c>
      <c r="J96" s="9">
        <f>7896081.76/1000000</f>
        <v>7.8960817599999995</v>
      </c>
      <c r="K96" s="22">
        <f>+J96+I96+G96</f>
        <v>13340.033202330002</v>
      </c>
      <c r="L96" s="15"/>
      <c r="M96" s="18"/>
    </row>
    <row r="97" spans="1:13" x14ac:dyDescent="0.25">
      <c r="A97" s="23" t="s">
        <v>12</v>
      </c>
      <c r="B97" s="34"/>
      <c r="C97" s="9">
        <f>330362264.8/1000000</f>
        <v>330.36226479999999</v>
      </c>
      <c r="D97" s="9">
        <f>12309272005.54/1000000</f>
        <v>12309.27200554</v>
      </c>
      <c r="E97" s="9">
        <f>3204303.26/1000000</f>
        <v>3.2043032599999997</v>
      </c>
      <c r="F97" s="9">
        <f>723021810.49/1000000</f>
        <v>723.02181049000001</v>
      </c>
      <c r="G97" s="22">
        <f>SUM(C97:F97)</f>
        <v>13365.86038409</v>
      </c>
      <c r="H97" s="9">
        <f>34992573.26/1000000</f>
        <v>34.99257326</v>
      </c>
      <c r="I97" s="22">
        <f>+H97</f>
        <v>34.99257326</v>
      </c>
      <c r="J97" s="9">
        <f>7647582.22/1000000</f>
        <v>7.6475822199999994</v>
      </c>
      <c r="K97" s="22">
        <f>+J97+I97+G97</f>
        <v>13408.500539569999</v>
      </c>
      <c r="L97" s="15"/>
      <c r="M97" s="18"/>
    </row>
    <row r="98" spans="1:13" x14ac:dyDescent="0.25">
      <c r="A98" s="23" t="s">
        <v>13</v>
      </c>
      <c r="B98" s="34"/>
      <c r="C98" s="9">
        <v>339.86876018300012</v>
      </c>
      <c r="D98" s="9">
        <v>12477.914107308998</v>
      </c>
      <c r="E98" s="9">
        <v>2.81415199</v>
      </c>
      <c r="F98" s="9">
        <v>725.28171860099997</v>
      </c>
      <c r="G98" s="22">
        <f>SUM(C98:F98)</f>
        <v>13545.878738082998</v>
      </c>
      <c r="H98" s="9">
        <v>34.683439239000002</v>
      </c>
      <c r="I98" s="22">
        <f>+H98</f>
        <v>34.683439239000002</v>
      </c>
      <c r="J98" s="9">
        <v>7.8239156570000006</v>
      </c>
      <c r="K98" s="22">
        <f>+J98+I98+G98</f>
        <v>13588.386092978999</v>
      </c>
      <c r="L98" s="15"/>
      <c r="M98" s="18"/>
    </row>
    <row r="99" spans="1:13" x14ac:dyDescent="0.25">
      <c r="A99" s="45" t="s">
        <v>26</v>
      </c>
      <c r="B99" s="34"/>
      <c r="C99" s="9"/>
      <c r="D99" s="9"/>
      <c r="E99" s="9"/>
      <c r="F99" s="9"/>
      <c r="G99" s="22"/>
      <c r="H99" s="9"/>
      <c r="I99" s="22"/>
      <c r="J99" s="9"/>
      <c r="K99" s="22"/>
      <c r="L99" s="15"/>
      <c r="M99" s="18"/>
    </row>
    <row r="100" spans="1:13" x14ac:dyDescent="0.25">
      <c r="A100" s="23" t="s">
        <v>10</v>
      </c>
      <c r="B100" s="34"/>
      <c r="C100" s="9">
        <v>336.12437595399996</v>
      </c>
      <c r="D100" s="9">
        <v>12303.701794968996</v>
      </c>
      <c r="E100" s="9">
        <v>2.81415199</v>
      </c>
      <c r="F100" s="9">
        <v>692.47795585499989</v>
      </c>
      <c r="G100" s="22">
        <f>SUM(C100:F100)</f>
        <v>13335.118278767995</v>
      </c>
      <c r="H100" s="9">
        <v>34.318353555999998</v>
      </c>
      <c r="I100" s="22">
        <f>+H100</f>
        <v>34.318353555999998</v>
      </c>
      <c r="J100" s="9">
        <v>7.6115964250000001</v>
      </c>
      <c r="K100" s="22">
        <f>+J100+I100+G100</f>
        <v>13377.048228748996</v>
      </c>
      <c r="L100" s="15"/>
      <c r="M100" s="18"/>
    </row>
    <row r="101" spans="1:13" x14ac:dyDescent="0.25">
      <c r="A101" s="23" t="s">
        <v>11</v>
      </c>
      <c r="B101" s="34"/>
      <c r="C101" s="9">
        <v>342.70999088500008</v>
      </c>
      <c r="D101" s="9">
        <v>12287.703557495</v>
      </c>
      <c r="E101" s="9">
        <v>2.46240199</v>
      </c>
      <c r="F101" s="9">
        <v>690.95220435899989</v>
      </c>
      <c r="G101" s="22">
        <f>SUM(C101:F101)</f>
        <v>13323.828154729001</v>
      </c>
      <c r="H101" s="9">
        <v>33.573999146000006</v>
      </c>
      <c r="I101" s="22">
        <f>+H101</f>
        <v>33.573999146000006</v>
      </c>
      <c r="J101" s="9">
        <v>7.5457428759999994</v>
      </c>
      <c r="K101" s="22">
        <f>+J101+I101+G101</f>
        <v>13364.947896751</v>
      </c>
      <c r="L101" s="15"/>
      <c r="M101" s="18"/>
    </row>
    <row r="102" spans="1:13" x14ac:dyDescent="0.25">
      <c r="A102" s="23" t="s">
        <v>12</v>
      </c>
      <c r="B102" s="34"/>
      <c r="C102" s="9">
        <v>343.58128977900009</v>
      </c>
      <c r="D102" s="9">
        <v>12271.359175638989</v>
      </c>
      <c r="E102" s="9">
        <v>2.46240199</v>
      </c>
      <c r="F102" s="9">
        <v>674.82407163399989</v>
      </c>
      <c r="G102" s="22">
        <f>SUM(C102:F102)</f>
        <v>13292.22693904199</v>
      </c>
      <c r="H102" s="9">
        <v>33.692911166000002</v>
      </c>
      <c r="I102" s="22">
        <f>+H102</f>
        <v>33.692911166000002</v>
      </c>
      <c r="J102" s="9">
        <v>7.6634950399999999</v>
      </c>
      <c r="K102" s="22">
        <f>+J102+I102+G102</f>
        <v>13333.583345247989</v>
      </c>
      <c r="L102" s="15"/>
      <c r="M102" s="18"/>
    </row>
    <row r="103" spans="1:13" x14ac:dyDescent="0.25">
      <c r="A103" s="23" t="s">
        <v>13</v>
      </c>
      <c r="B103" s="34"/>
      <c r="C103" s="9">
        <v>344.5230515130001</v>
      </c>
      <c r="D103" s="9">
        <v>12255.481979031001</v>
      </c>
      <c r="E103" s="9">
        <v>2.11065199</v>
      </c>
      <c r="F103" s="9">
        <v>703.44293417699998</v>
      </c>
      <c r="G103" s="22">
        <f>SUM(C103:F103)</f>
        <v>13305.558616711001</v>
      </c>
      <c r="H103" s="9">
        <v>32.502240341000004</v>
      </c>
      <c r="I103" s="22">
        <f>+H103</f>
        <v>32.502240341000004</v>
      </c>
      <c r="J103" s="9">
        <v>7.359336248</v>
      </c>
      <c r="K103" s="22">
        <f>+J103+I103+G103</f>
        <v>13345.420193300002</v>
      </c>
      <c r="L103" s="15"/>
      <c r="M103" s="18"/>
    </row>
    <row r="104" spans="1:13" x14ac:dyDescent="0.25">
      <c r="A104" s="45" t="s">
        <v>27</v>
      </c>
      <c r="B104" s="34"/>
      <c r="C104" s="9"/>
      <c r="D104" s="9"/>
      <c r="E104" s="9"/>
      <c r="F104" s="9"/>
      <c r="G104" s="22"/>
      <c r="H104" s="9"/>
      <c r="I104" s="22"/>
      <c r="J104" s="9"/>
      <c r="K104" s="22"/>
      <c r="L104" s="15"/>
      <c r="M104" s="18"/>
    </row>
    <row r="105" spans="1:13" x14ac:dyDescent="0.25">
      <c r="A105" s="23" t="s">
        <v>10</v>
      </c>
      <c r="B105" s="34"/>
      <c r="C105" s="9">
        <v>351.49641185499991</v>
      </c>
      <c r="D105" s="9">
        <v>12464.590196607998</v>
      </c>
      <c r="E105" s="9">
        <v>2.11065199</v>
      </c>
      <c r="F105" s="9">
        <v>689.49735755699999</v>
      </c>
      <c r="G105" s="22">
        <f>SUM(C105:F105)</f>
        <v>13507.694618009999</v>
      </c>
      <c r="H105" s="9">
        <v>32.594017624999999</v>
      </c>
      <c r="I105" s="22">
        <f>+H105</f>
        <v>32.594017624999999</v>
      </c>
      <c r="J105" s="9">
        <v>7.3747296380000007</v>
      </c>
      <c r="K105" s="22">
        <f>+J105+I105+G105</f>
        <v>13547.663365272998</v>
      </c>
      <c r="L105" s="15"/>
      <c r="M105" s="18"/>
    </row>
    <row r="106" spans="1:13" x14ac:dyDescent="0.25">
      <c r="A106" s="23" t="s">
        <v>11</v>
      </c>
      <c r="B106" s="34"/>
      <c r="C106" s="9">
        <v>367.88016530100003</v>
      </c>
      <c r="D106" s="9">
        <v>12687.635238811001</v>
      </c>
      <c r="E106" s="9">
        <v>1.75890199</v>
      </c>
      <c r="F106" s="9">
        <v>708.13705790200004</v>
      </c>
      <c r="G106" s="22">
        <f>SUM(C106:F106)</f>
        <v>13765.411364004001</v>
      </c>
      <c r="H106" s="9">
        <v>32.503888184999994</v>
      </c>
      <c r="I106" s="22">
        <f>+H106</f>
        <v>32.503888184999994</v>
      </c>
      <c r="J106" s="9">
        <v>7.6447885869999999</v>
      </c>
      <c r="K106" s="22">
        <f>+J106+I106+G106</f>
        <v>13805.560040776001</v>
      </c>
      <c r="L106" s="15"/>
      <c r="M106" s="18"/>
    </row>
    <row r="107" spans="1:13" x14ac:dyDescent="0.25">
      <c r="A107" s="23" t="s">
        <v>12</v>
      </c>
      <c r="B107" s="34"/>
      <c r="C107" s="9">
        <v>367.72950031700009</v>
      </c>
      <c r="D107" s="9">
        <v>12680.521200342002</v>
      </c>
      <c r="E107" s="9">
        <v>1.75890199</v>
      </c>
      <c r="F107" s="9">
        <v>678.30967618799991</v>
      </c>
      <c r="G107" s="22">
        <f>SUM(C107:F107)</f>
        <v>13728.319278837003</v>
      </c>
      <c r="H107" s="9">
        <v>32.319945077</v>
      </c>
      <c r="I107" s="22">
        <f>+H107</f>
        <v>32.319945077</v>
      </c>
      <c r="J107" s="9">
        <v>7.2128976299999996</v>
      </c>
      <c r="K107" s="22">
        <f>+J107+I107+G107</f>
        <v>13767.852121544003</v>
      </c>
      <c r="L107" s="15"/>
      <c r="M107" s="18"/>
    </row>
    <row r="108" spans="1:13" x14ac:dyDescent="0.25">
      <c r="A108" s="36"/>
      <c r="B108" s="37"/>
      <c r="C108" s="38"/>
      <c r="D108" s="38"/>
      <c r="E108" s="38"/>
      <c r="F108" s="38"/>
      <c r="G108" s="38"/>
      <c r="H108" s="39"/>
      <c r="I108" s="38"/>
      <c r="J108" s="38"/>
      <c r="K108" s="38"/>
      <c r="L108" s="15"/>
      <c r="M108" s="18"/>
    </row>
    <row r="109" spans="1:13" x14ac:dyDescent="0.25">
      <c r="A109" s="40" t="s">
        <v>31</v>
      </c>
      <c r="B109" s="40"/>
      <c r="C109" s="40" t="s">
        <v>16</v>
      </c>
      <c r="M109" s="18"/>
    </row>
    <row r="110" spans="1:13" ht="21.75" customHeight="1" x14ac:dyDescent="0.25">
      <c r="A110" s="41" t="s">
        <v>17</v>
      </c>
      <c r="B110" s="40"/>
      <c r="C110" s="46" t="s">
        <v>18</v>
      </c>
      <c r="D110" s="46"/>
      <c r="E110" s="46"/>
      <c r="F110" s="46"/>
      <c r="G110" s="46"/>
      <c r="H110" s="46"/>
      <c r="I110" s="46"/>
      <c r="J110" s="46"/>
      <c r="K110" s="46"/>
      <c r="M110" s="18"/>
    </row>
    <row r="111" spans="1:13" x14ac:dyDescent="0.25">
      <c r="B111" s="42"/>
      <c r="C111" s="40" t="s">
        <v>19</v>
      </c>
      <c r="D111" s="40"/>
      <c r="E111" s="40"/>
      <c r="F111" s="40"/>
      <c r="G111" s="40"/>
      <c r="H111" s="40"/>
      <c r="I111" s="40"/>
      <c r="J111" s="40"/>
      <c r="K111" s="40"/>
    </row>
    <row r="112" spans="1:13" x14ac:dyDescent="0.25">
      <c r="A112" s="42"/>
      <c r="B112" s="42"/>
      <c r="C112" s="40" t="s">
        <v>20</v>
      </c>
      <c r="D112" s="40"/>
      <c r="E112" s="40"/>
      <c r="F112" s="40"/>
      <c r="G112" s="40"/>
      <c r="H112" s="40"/>
      <c r="I112" s="40"/>
      <c r="J112" s="40"/>
      <c r="K112" s="40"/>
    </row>
    <row r="113" spans="1:11" x14ac:dyDescent="0.25">
      <c r="A113" s="42"/>
      <c r="B113" s="42"/>
      <c r="C113" s="40" t="s">
        <v>21</v>
      </c>
      <c r="D113" s="40"/>
      <c r="E113" s="40"/>
      <c r="F113" s="40"/>
      <c r="G113" s="40"/>
      <c r="H113" s="40"/>
      <c r="I113" s="40"/>
      <c r="J113" s="40"/>
      <c r="K113" s="40"/>
    </row>
    <row r="114" spans="1:11" x14ac:dyDescent="0.25">
      <c r="A114" s="42"/>
      <c r="B114" s="42"/>
      <c r="C114" s="40" t="s">
        <v>22</v>
      </c>
      <c r="D114" s="40"/>
      <c r="E114" s="40"/>
      <c r="F114" s="40"/>
      <c r="G114" s="40"/>
      <c r="H114" s="40"/>
      <c r="I114" s="40"/>
      <c r="J114" s="40"/>
      <c r="K114" s="40"/>
    </row>
    <row r="115" spans="1:11" x14ac:dyDescent="0.25">
      <c r="A115" s="42"/>
      <c r="B115" s="42"/>
      <c r="C115" s="40" t="s">
        <v>23</v>
      </c>
      <c r="D115" s="40"/>
      <c r="E115" s="40"/>
      <c r="F115" s="40"/>
      <c r="G115" s="40"/>
      <c r="H115" s="40"/>
      <c r="I115" s="40"/>
      <c r="J115" s="40"/>
      <c r="K115" s="40"/>
    </row>
    <row r="116" spans="1:11" x14ac:dyDescent="0.25">
      <c r="A116" s="42"/>
      <c r="B116" s="42"/>
      <c r="C116" s="40" t="s">
        <v>24</v>
      </c>
      <c r="D116" s="40"/>
      <c r="E116" s="40"/>
      <c r="F116" s="40"/>
      <c r="G116" s="40"/>
      <c r="H116" s="40"/>
      <c r="I116" s="40"/>
      <c r="J116" s="40"/>
      <c r="K116" s="40"/>
    </row>
    <row r="117" spans="1:11" x14ac:dyDescent="0.25">
      <c r="C117" s="43" t="s">
        <v>25</v>
      </c>
      <c r="D117" s="44"/>
      <c r="E117" s="40"/>
      <c r="F117" s="40"/>
      <c r="G117" s="40"/>
      <c r="H117" s="40"/>
      <c r="I117" s="40"/>
      <c r="J117" s="40"/>
      <c r="K117" s="40"/>
    </row>
    <row r="118" spans="1:11" x14ac:dyDescent="0.25">
      <c r="D118" s="15"/>
    </row>
    <row r="119" spans="1:11" x14ac:dyDescent="0.25">
      <c r="D119" s="15"/>
    </row>
    <row r="120" spans="1:11" x14ac:dyDescent="0.25">
      <c r="C120" s="15"/>
      <c r="D120" s="15"/>
    </row>
    <row r="121" spans="1:11" x14ac:dyDescent="0.25">
      <c r="D121" s="15"/>
    </row>
    <row r="122" spans="1:11" x14ac:dyDescent="0.25">
      <c r="D122" s="15"/>
    </row>
    <row r="123" spans="1:11" x14ac:dyDescent="0.25">
      <c r="D123" s="15"/>
    </row>
    <row r="124" spans="1:11" x14ac:dyDescent="0.25">
      <c r="D124" s="15"/>
    </row>
    <row r="125" spans="1:11" x14ac:dyDescent="0.25">
      <c r="D125" s="15"/>
    </row>
    <row r="126" spans="1:11" x14ac:dyDescent="0.25">
      <c r="D126" s="15"/>
    </row>
    <row r="127" spans="1:11" x14ac:dyDescent="0.25">
      <c r="D127" s="15"/>
    </row>
    <row r="128" spans="1:11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</sheetData>
  <mergeCells count="9">
    <mergeCell ref="C110:K110"/>
    <mergeCell ref="A2:K2"/>
    <mergeCell ref="A3:K3"/>
    <mergeCell ref="I5:K5"/>
    <mergeCell ref="A6:A7"/>
    <mergeCell ref="C6:G6"/>
    <mergeCell ref="H6:I6"/>
    <mergeCell ref="J6:J7"/>
    <mergeCell ref="K6:K7"/>
  </mergeCells>
  <printOptions horizontalCentered="1"/>
  <pageMargins left="0.23622047244094491" right="0.23622047244094491" top="1.0236220472440944" bottom="0.39370078740157483" header="0.15748031496062992" footer="0.23622047244094491"/>
  <pageSetup scale="53" orientation="portrait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10.05</vt:lpstr>
      <vt:lpstr>'10.05'!Área_de_impresión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Oporto de Valencia Maria Renee</cp:lastModifiedBy>
  <cp:lastPrinted>2024-05-08T17:09:40Z</cp:lastPrinted>
  <dcterms:created xsi:type="dcterms:W3CDTF">2023-12-21T02:18:04Z</dcterms:created>
  <dcterms:modified xsi:type="dcterms:W3CDTF">2025-12-30T23:52:00Z</dcterms:modified>
</cp:coreProperties>
</file>