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05\"/>
    </mc:Choice>
  </mc:AlternateContent>
  <bookViews>
    <workbookView xWindow="0" yWindow="2115" windowWidth="17490" windowHeight="75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O6" i="5"/>
  <c r="CN6" i="5"/>
  <c r="CL6" i="5"/>
  <c r="CK6" i="5"/>
  <c r="BU6" i="5"/>
  <c r="BS6" i="5"/>
  <c r="BN6" i="5"/>
  <c r="AX6" i="5"/>
  <c r="AW6" i="5"/>
  <c r="AU6" i="5"/>
  <c r="AK6" i="5"/>
  <c r="AG6" i="5"/>
  <c r="AE6" i="5"/>
  <c r="P6" i="5"/>
  <c r="O6" i="5"/>
  <c r="I6" i="5"/>
  <c r="H6" i="5"/>
  <c r="G6" i="5"/>
  <c r="F6" i="5"/>
  <c r="E6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R17" i="7"/>
  <c r="CO17" i="7"/>
  <c r="CN17" i="7"/>
  <c r="BW17" i="7"/>
  <c r="BV17" i="7"/>
  <c r="BF17" i="7"/>
  <c r="AY17" i="7"/>
  <c r="AX17" i="7"/>
  <c r="AW17" i="7"/>
  <c r="AV17" i="7"/>
  <c r="AU17" i="7"/>
  <c r="AT17" i="7"/>
  <c r="AQ17" i="7"/>
  <c r="AP17" i="7"/>
  <c r="AN17" i="7"/>
  <c r="AM17" i="7"/>
  <c r="AK17" i="7"/>
  <c r="AJ17" i="7"/>
  <c r="AF17" i="7"/>
  <c r="AA17" i="7"/>
  <c r="Z17" i="7"/>
  <c r="J17" i="7"/>
  <c r="H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O14" i="7"/>
  <c r="CN14" i="7"/>
  <c r="CL14" i="7"/>
  <c r="CG14" i="7"/>
  <c r="CF14" i="7"/>
  <c r="BP14" i="7"/>
  <c r="BN14" i="7"/>
  <c r="BI14" i="7"/>
  <c r="AS14" i="7"/>
  <c r="AR14" i="7"/>
  <c r="AQ14" i="7"/>
  <c r="AP14" i="7"/>
  <c r="AN14" i="7"/>
  <c r="AM14" i="7"/>
  <c r="AC14" i="7"/>
  <c r="AB14" i="7"/>
  <c r="E14" i="7"/>
  <c r="CW13" i="7"/>
  <c r="CO13" i="7"/>
  <c r="CN13" i="7"/>
  <c r="CG13" i="7"/>
  <c r="BQ13" i="7"/>
  <c r="AS13" i="7"/>
  <c r="AQ13" i="7"/>
  <c r="AP13" i="7"/>
  <c r="AN13" i="7"/>
  <c r="AM13" i="7"/>
  <c r="AE13" i="7"/>
  <c r="AD13" i="7"/>
  <c r="Z13" i="7"/>
  <c r="Q13" i="7"/>
  <c r="P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CG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V9" i="8"/>
  <c r="CO9" i="8"/>
  <c r="CN9" i="8"/>
  <c r="BJ9" i="8"/>
  <c r="AT9" i="8"/>
  <c r="AO9" i="8"/>
  <c r="AN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O8" i="8"/>
  <c r="CN8" i="8"/>
  <c r="BC8" i="8"/>
  <c r="AX8" i="8"/>
  <c r="AE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T7" i="8"/>
  <c r="CR7" i="8"/>
  <c r="CO7" i="8"/>
  <c r="CN7" i="8"/>
  <c r="BU7" i="8"/>
  <c r="BS7" i="8"/>
  <c r="BN7" i="8"/>
  <c r="AX7" i="8"/>
  <c r="AW7" i="8"/>
  <c r="AU7" i="8"/>
  <c r="AE7" i="8"/>
  <c r="Z7" i="8"/>
  <c r="Y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Y6" i="8"/>
  <c r="CX6" i="8"/>
  <c r="CO6" i="8"/>
  <c r="CN6" i="8"/>
  <c r="CL6" i="8"/>
  <c r="BN6" i="8"/>
  <c r="BI6" i="8"/>
  <c r="BH6" i="8"/>
  <c r="AR6" i="8"/>
  <c r="AP6" i="8"/>
  <c r="AO6" i="8"/>
  <c r="AH6" i="8"/>
  <c r="AG6" i="8"/>
  <c r="AF6" i="8"/>
  <c r="Z6" i="8"/>
  <c r="Y6" i="8"/>
  <c r="X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CY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DB84" i="1"/>
  <c r="DA84" i="1"/>
  <c r="DA6" i="5" s="1"/>
  <c r="CZ84" i="1"/>
  <c r="CZ6" i="5" s="1"/>
  <c r="CY84" i="1"/>
  <c r="CY6" i="5" s="1"/>
  <c r="CX84" i="1"/>
  <c r="CX6" i="5" s="1"/>
  <c r="CV84" i="1"/>
  <c r="CV6" i="5" s="1"/>
  <c r="CU84" i="1"/>
  <c r="CU6" i="5" s="1"/>
  <c r="CT84" i="1"/>
  <c r="CT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K84" i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T84" i="1"/>
  <c r="BT6" i="5" s="1"/>
  <c r="BS84" i="1"/>
  <c r="BR84" i="1"/>
  <c r="BR6" i="5" s="1"/>
  <c r="BQ84" i="1"/>
  <c r="BQ6" i="5" s="1"/>
  <c r="BP84" i="1"/>
  <c r="BP6" i="5" s="1"/>
  <c r="BO84" i="1"/>
  <c r="BO6" i="5" s="1"/>
  <c r="BN84" i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W84" i="1"/>
  <c r="AV84" i="1"/>
  <c r="AV6" i="5" s="1"/>
  <c r="AU84" i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F84" i="1"/>
  <c r="AF6" i="5" s="1"/>
  <c r="AE84" i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N84" i="1"/>
  <c r="N6" i="5" s="1"/>
  <c r="M84" i="1"/>
  <c r="M6" i="5" s="1"/>
  <c r="L84" i="1"/>
  <c r="L6" i="5" s="1"/>
  <c r="K84" i="1"/>
  <c r="K6" i="5" s="1"/>
  <c r="J84" i="1"/>
  <c r="J6" i="5" s="1"/>
  <c r="DI76" i="1"/>
  <c r="DI75" i="1"/>
  <c r="DI74" i="1"/>
  <c r="DI73" i="1"/>
  <c r="CK69" i="1"/>
  <c r="CK66" i="1"/>
  <c r="CK18" i="6" s="1"/>
  <c r="CK63" i="1"/>
  <c r="CK15" i="6" s="1"/>
  <c r="CK60" i="1"/>
  <c r="CK12" i="6" s="1"/>
  <c r="DB50" i="1"/>
  <c r="DB17" i="7" s="1"/>
  <c r="DA50" i="1"/>
  <c r="DA17" i="7" s="1"/>
  <c r="CZ50" i="1"/>
  <c r="CZ17" i="7" s="1"/>
  <c r="CY50" i="1"/>
  <c r="CY17" i="7" s="1"/>
  <c r="CX50" i="1"/>
  <c r="CX17" i="7" s="1"/>
  <c r="CV50" i="1"/>
  <c r="CV17" i="7" s="1"/>
  <c r="CU50" i="1"/>
  <c r="CU17" i="7" s="1"/>
  <c r="CT50" i="1"/>
  <c r="CT17" i="7" s="1"/>
  <c r="CS50" i="1"/>
  <c r="CS17" i="7" s="1"/>
  <c r="CR50" i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V50" i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E50" i="1"/>
  <c r="AE17" i="7" s="1"/>
  <c r="AD50" i="1"/>
  <c r="AD17" i="7" s="1"/>
  <c r="AC50" i="1"/>
  <c r="AC17" i="7" s="1"/>
  <c r="AB50" i="1"/>
  <c r="AB17" i="7" s="1"/>
  <c r="AA50" i="1"/>
  <c r="Z50" i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I50" i="1"/>
  <c r="I17" i="7" s="1"/>
  <c r="H50" i="1"/>
  <c r="G50" i="1"/>
  <c r="G17" i="7" s="1"/>
  <c r="F50" i="1"/>
  <c r="F17" i="7" s="1"/>
  <c r="E50" i="1"/>
  <c r="E17" i="7" s="1"/>
  <c r="DB46" i="1"/>
  <c r="DA14" i="7"/>
  <c r="CZ14" i="7"/>
  <c r="CY14" i="7"/>
  <c r="CV47" i="1"/>
  <c r="CV14" i="7" s="1"/>
  <c r="CU47" i="1"/>
  <c r="CU14" i="7" s="1"/>
  <c r="CT47" i="1"/>
  <c r="CT46" i="1" s="1"/>
  <c r="CT13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K47" i="1"/>
  <c r="CK14" i="7" s="1"/>
  <c r="CJ47" i="1"/>
  <c r="CJ14" i="7" s="1"/>
  <c r="CI47" i="1"/>
  <c r="CI14" i="7" s="1"/>
  <c r="CH47" i="1"/>
  <c r="CH14" i="7" s="1"/>
  <c r="CG47" i="1"/>
  <c r="CF47" i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R47" i="1"/>
  <c r="AO47" i="1"/>
  <c r="AO14" i="7" s="1"/>
  <c r="AL47" i="1"/>
  <c r="AL14" i="7" s="1"/>
  <c r="AK47" i="1"/>
  <c r="AK14" i="7" s="1"/>
  <c r="AJ47" i="1"/>
  <c r="AJ46" i="1" s="1"/>
  <c r="AJ13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B47" i="1"/>
  <c r="AB46" i="1" s="1"/>
  <c r="AB13" i="7" s="1"/>
  <c r="AA47" i="1"/>
  <c r="AA14" i="7" s="1"/>
  <c r="Z47" i="1"/>
  <c r="Z14" i="7" s="1"/>
  <c r="Y47" i="1"/>
  <c r="Y14" i="7" s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46" i="1" s="1"/>
  <c r="R13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CZ46" i="1"/>
  <c r="CZ13" i="7" s="1"/>
  <c r="CX46" i="1"/>
  <c r="CX13" i="7" s="1"/>
  <c r="CV46" i="1"/>
  <c r="CV13" i="7" s="1"/>
  <c r="CQ46" i="1"/>
  <c r="CQ13" i="7" s="1"/>
  <c r="CP46" i="1"/>
  <c r="CP13" i="7" s="1"/>
  <c r="CM46" i="1"/>
  <c r="CM13" i="7" s="1"/>
  <c r="CL46" i="1"/>
  <c r="CL13" i="7" s="1"/>
  <c r="CG46" i="1"/>
  <c r="CF46" i="1"/>
  <c r="CF13" i="7" s="1"/>
  <c r="CE46" i="1"/>
  <c r="CE13" i="7" s="1"/>
  <c r="CD46" i="1"/>
  <c r="CD13" i="7" s="1"/>
  <c r="BY46" i="1"/>
  <c r="BY13" i="7" s="1"/>
  <c r="BX46" i="1"/>
  <c r="BX13" i="7" s="1"/>
  <c r="BW46" i="1"/>
  <c r="BW13" i="7" s="1"/>
  <c r="BV46" i="1"/>
  <c r="BV13" i="7" s="1"/>
  <c r="BQ46" i="1"/>
  <c r="BP46" i="1"/>
  <c r="BP13" i="7" s="1"/>
  <c r="BO46" i="1"/>
  <c r="BO13" i="7" s="1"/>
  <c r="BN46" i="1"/>
  <c r="BN13" i="7" s="1"/>
  <c r="BI46" i="1"/>
  <c r="BI13" i="7" s="1"/>
  <c r="BH46" i="1"/>
  <c r="BH13" i="7" s="1"/>
  <c r="BG46" i="1"/>
  <c r="BG13" i="7" s="1"/>
  <c r="BF46" i="1"/>
  <c r="BF13" i="7" s="1"/>
  <c r="BA46" i="1"/>
  <c r="BA13" i="7" s="1"/>
  <c r="AZ46" i="1"/>
  <c r="AZ13" i="7" s="1"/>
  <c r="AY46" i="1"/>
  <c r="AY13" i="7" s="1"/>
  <c r="AX46" i="1"/>
  <c r="AX13" i="7" s="1"/>
  <c r="AS46" i="1"/>
  <c r="AR46" i="1"/>
  <c r="AR13" i="7" s="1"/>
  <c r="AQ46" i="1"/>
  <c r="AO46" i="1"/>
  <c r="AO13" i="7" s="1"/>
  <c r="AK46" i="1"/>
  <c r="AK13" i="7" s="1"/>
  <c r="AG46" i="1"/>
  <c r="AG13" i="7" s="1"/>
  <c r="AF46" i="1"/>
  <c r="AF13" i="7" s="1"/>
  <c r="AC46" i="1"/>
  <c r="AC13" i="7" s="1"/>
  <c r="Y46" i="1"/>
  <c r="Y13" i="7" s="1"/>
  <c r="W46" i="1"/>
  <c r="W13" i="7" s="1"/>
  <c r="V46" i="1"/>
  <c r="V13" i="7" s="1"/>
  <c r="U46" i="1"/>
  <c r="U13" i="7" s="1"/>
  <c r="T46" i="1"/>
  <c r="T13" i="7" s="1"/>
  <c r="O46" i="1"/>
  <c r="O13" i="7" s="1"/>
  <c r="K46" i="1"/>
  <c r="K13" i="7" s="1"/>
  <c r="J46" i="1"/>
  <c r="J13" i="7" s="1"/>
  <c r="I46" i="1"/>
  <c r="I13" i="7" s="1"/>
  <c r="H46" i="1"/>
  <c r="H13" i="7" s="1"/>
  <c r="G46" i="1"/>
  <c r="G13" i="7" s="1"/>
  <c r="N42" i="1"/>
  <c r="N10" i="7" s="1"/>
  <c r="N39" i="1"/>
  <c r="N7" i="7" s="1"/>
  <c r="N38" i="1"/>
  <c r="N6" i="7" s="1"/>
  <c r="CK36" i="1"/>
  <c r="CK18" i="8" s="1"/>
  <c r="CK35" i="1"/>
  <c r="CK17" i="8" s="1"/>
  <c r="CK34" i="1"/>
  <c r="CK16" i="8" s="1"/>
  <c r="DB28" i="1"/>
  <c r="DA10" i="8"/>
  <c r="CZ10" i="8"/>
  <c r="CY10" i="8"/>
  <c r="CX10" i="8"/>
  <c r="CW10" i="8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DB27" i="1"/>
  <c r="DA9" i="8"/>
  <c r="CZ9" i="8"/>
  <c r="CY9" i="8"/>
  <c r="CW9" i="8"/>
  <c r="CV27" i="1"/>
  <c r="CU27" i="1"/>
  <c r="CU9" i="8" s="1"/>
  <c r="CT27" i="1"/>
  <c r="CT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S27" i="1"/>
  <c r="AS9" i="8" s="1"/>
  <c r="AR27" i="1"/>
  <c r="AR9" i="8" s="1"/>
  <c r="AQ27" i="1"/>
  <c r="AQ9" i="8" s="1"/>
  <c r="AP27" i="1"/>
  <c r="AP9" i="8" s="1"/>
  <c r="AO27" i="1"/>
  <c r="AN27" i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U27" i="1"/>
  <c r="U9" i="8" s="1"/>
  <c r="DB26" i="1"/>
  <c r="DA8" i="8"/>
  <c r="CZ8" i="8"/>
  <c r="CW8" i="8"/>
  <c r="CV26" i="1"/>
  <c r="CV8" i="8" s="1"/>
  <c r="CU26" i="1"/>
  <c r="CU8" i="8" s="1"/>
  <c r="CT26" i="1"/>
  <c r="CT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B26" i="1"/>
  <c r="BB8" i="8" s="1"/>
  <c r="BA26" i="1"/>
  <c r="BA8" i="8" s="1"/>
  <c r="AZ26" i="1"/>
  <c r="AZ8" i="8" s="1"/>
  <c r="AY26" i="1"/>
  <c r="AY8" i="8" s="1"/>
  <c r="AX26" i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DB25" i="1"/>
  <c r="DB7" i="8" s="1"/>
  <c r="DA7" i="8"/>
  <c r="CZ7" i="8"/>
  <c r="CY7" i="8"/>
  <c r="CW7" i="8"/>
  <c r="CV25" i="1"/>
  <c r="CV7" i="8" s="1"/>
  <c r="CU25" i="1"/>
  <c r="CU7" i="8" s="1"/>
  <c r="CT25" i="1"/>
  <c r="CS25" i="1"/>
  <c r="CS7" i="8" s="1"/>
  <c r="CR25" i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T25" i="1"/>
  <c r="BT7" i="8" s="1"/>
  <c r="BS25" i="1"/>
  <c r="BR25" i="1"/>
  <c r="BR7" i="8" s="1"/>
  <c r="BQ25" i="1"/>
  <c r="BQ7" i="8" s="1"/>
  <c r="BP25" i="1"/>
  <c r="BP7" i="8" s="1"/>
  <c r="BO25" i="1"/>
  <c r="BO7" i="8" s="1"/>
  <c r="BN25" i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W25" i="1"/>
  <c r="AV25" i="1"/>
  <c r="AV7" i="8" s="1"/>
  <c r="AU25" i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D25" i="1"/>
  <c r="AD7" i="8" s="1"/>
  <c r="AC25" i="1"/>
  <c r="AC7" i="8" s="1"/>
  <c r="AB25" i="1"/>
  <c r="AB7" i="8" s="1"/>
  <c r="AA25" i="1"/>
  <c r="AA7" i="8" s="1"/>
  <c r="Z25" i="1"/>
  <c r="Y25" i="1"/>
  <c r="X25" i="1"/>
  <c r="X7" i="8" s="1"/>
  <c r="W25" i="1"/>
  <c r="W7" i="8" s="1"/>
  <c r="V25" i="1"/>
  <c r="V7" i="8" s="1"/>
  <c r="U25" i="1"/>
  <c r="U7" i="8" s="1"/>
  <c r="DB24" i="1"/>
  <c r="DB6" i="8" s="1"/>
  <c r="DA6" i="8"/>
  <c r="CZ6" i="8"/>
  <c r="CW6" i="8"/>
  <c r="CV24" i="1"/>
  <c r="CV6" i="8" s="1"/>
  <c r="CU24" i="1"/>
  <c r="CU6" i="8" s="1"/>
  <c r="CT24" i="1"/>
  <c r="CT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M24" i="1"/>
  <c r="BM6" i="8" s="1"/>
  <c r="BL24" i="1"/>
  <c r="BL6" i="8" s="1"/>
  <c r="BK24" i="1"/>
  <c r="BK6" i="8" s="1"/>
  <c r="BJ24" i="1"/>
  <c r="BJ6" i="8" s="1"/>
  <c r="BI24" i="1"/>
  <c r="BH24" i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Q24" i="1"/>
  <c r="AQ6" i="8" s="1"/>
  <c r="AP24" i="1"/>
  <c r="AO24" i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G24" i="1"/>
  <c r="AF24" i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Y24" i="1"/>
  <c r="X24" i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22" i="1"/>
  <c r="DD22" i="9" s="1"/>
  <c r="DC22" i="1"/>
  <c r="DC22" i="9" s="1"/>
  <c r="DA17" i="1"/>
  <c r="CZ17" i="1"/>
  <c r="CZ17" i="9" s="1"/>
  <c r="CY17" i="1"/>
  <c r="CX17" i="1"/>
  <c r="CX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Y4" i="1"/>
  <c r="CU4" i="1"/>
  <c r="CV4" i="1" s="1"/>
  <c r="CW4" i="1" s="1"/>
  <c r="E46" i="1" l="1"/>
  <c r="E13" i="7" s="1"/>
  <c r="M46" i="1"/>
  <c r="M13" i="7" s="1"/>
  <c r="AH46" i="1"/>
  <c r="AH13" i="7" s="1"/>
  <c r="AJ14" i="7"/>
  <c r="DA17" i="9"/>
  <c r="DD17" i="1"/>
  <c r="DD17" i="9" s="1"/>
  <c r="DC17" i="1"/>
  <c r="DC17" i="9" s="1"/>
  <c r="F46" i="1"/>
  <c r="F13" i="7" s="1"/>
  <c r="N46" i="1"/>
  <c r="N13" i="7" s="1"/>
  <c r="X46" i="1"/>
  <c r="X13" i="7" s="1"/>
  <c r="AI46" i="1"/>
  <c r="AI13" i="7" s="1"/>
  <c r="AT46" i="1"/>
  <c r="AT13" i="7" s="1"/>
  <c r="BB46" i="1"/>
  <c r="BB13" i="7" s="1"/>
  <c r="BJ46" i="1"/>
  <c r="BJ13" i="7" s="1"/>
  <c r="BR46" i="1"/>
  <c r="BR13" i="7" s="1"/>
  <c r="BZ46" i="1"/>
  <c r="BZ13" i="7" s="1"/>
  <c r="CH46" i="1"/>
  <c r="CH13" i="7" s="1"/>
  <c r="CR46" i="1"/>
  <c r="CR13" i="7" s="1"/>
  <c r="R14" i="7"/>
  <c r="L46" i="1"/>
  <c r="L13" i="7" s="1"/>
  <c r="CY4" i="7"/>
  <c r="CY4" i="4"/>
  <c r="CY4" i="6"/>
  <c r="CZ4" i="1"/>
  <c r="AU46" i="1"/>
  <c r="AU13" i="7" s="1"/>
  <c r="BC46" i="1"/>
  <c r="BC13" i="7" s="1"/>
  <c r="BK46" i="1"/>
  <c r="BK13" i="7" s="1"/>
  <c r="BS46" i="1"/>
  <c r="BS13" i="7" s="1"/>
  <c r="CA46" i="1"/>
  <c r="CA13" i="7" s="1"/>
  <c r="CI46" i="1"/>
  <c r="CI13" i="7" s="1"/>
  <c r="CS46" i="1"/>
  <c r="CS13" i="7" s="1"/>
  <c r="CT14" i="7"/>
  <c r="AA46" i="1"/>
  <c r="AA13" i="7" s="1"/>
  <c r="AV46" i="1"/>
  <c r="AV13" i="7" s="1"/>
  <c r="BD46" i="1"/>
  <c r="BD13" i="7" s="1"/>
  <c r="BL46" i="1"/>
  <c r="BL13" i="7" s="1"/>
  <c r="BT46" i="1"/>
  <c r="BT13" i="7" s="1"/>
  <c r="CB46" i="1"/>
  <c r="CB13" i="7" s="1"/>
  <c r="CJ46" i="1"/>
  <c r="CJ13" i="7" s="1"/>
  <c r="S46" i="1"/>
  <c r="S13" i="7" s="1"/>
  <c r="AL46" i="1"/>
  <c r="AL13" i="7" s="1"/>
  <c r="AW46" i="1"/>
  <c r="AW13" i="7" s="1"/>
  <c r="BE46" i="1"/>
  <c r="BE13" i="7" s="1"/>
  <c r="BM46" i="1"/>
  <c r="BM13" i="7" s="1"/>
  <c r="BU46" i="1"/>
  <c r="BU13" i="7" s="1"/>
  <c r="CC46" i="1"/>
  <c r="CC13" i="7" s="1"/>
  <c r="CK46" i="1"/>
  <c r="CK13" i="7" s="1"/>
  <c r="CU46" i="1"/>
  <c r="CU13" i="7" s="1"/>
  <c r="CY4" i="10"/>
  <c r="DD46" i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  <c r="CZ4" i="7" l="1"/>
  <c r="CZ4" i="4"/>
  <c r="CZ4" i="6"/>
  <c r="CZ4" i="10"/>
  <c r="DA4" i="1"/>
  <c r="CZ4" i="5"/>
  <c r="CZ4" i="8"/>
  <c r="CZ5" i="9"/>
  <c r="DA4" i="4" l="1"/>
  <c r="DA4" i="6"/>
  <c r="DA4" i="5"/>
  <c r="DB4" i="1"/>
  <c r="DA4" i="7"/>
  <c r="DA4" i="8"/>
  <c r="DA5" i="9"/>
  <c r="DA4" i="10"/>
  <c r="DB4" i="4" l="1"/>
  <c r="DB4" i="6"/>
  <c r="DB4" i="5"/>
  <c r="DB4" i="7"/>
  <c r="DB4" i="10"/>
  <c r="DB4" i="8"/>
  <c r="DB5" i="9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<sst xmlns="http://schemas.openxmlformats.org/spreadsheetml/2006/main" count="437" uniqueCount="244">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</sst>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8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9" fontId="14" fillId="29" borderId="8" xfId="0" applyNumberFormat="1" applyFont="1" applyFill="1" applyBorder="1" applyProtection="1">
      <protection locked="0"/>
    </xf>
    <xf numFmtId="168" fontId="14" fillId="0" borderId="0" xfId="0" applyNumberFormat="1" applyFont="1" applyBorder="1"/>
    <xf numFmtId="171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168" fontId="14" fillId="0" borderId="0" xfId="0" applyNumberFormat="1" applyFont="1" applyFill="1" applyBorder="1"/>
    <xf numFmtId="168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70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9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5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15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70" fontId="16" fillId="0" borderId="12" xfId="0" applyNumberFormat="1" applyFont="1" applyFill="1" applyBorder="1" applyProtection="1"/>
    <xf numFmtId="168" fontId="14" fillId="29" borderId="10" xfId="0" applyNumberFormat="1" applyFont="1" applyFill="1" applyBorder="1" applyAlignment="1" applyProtection="1">
      <alignment horizontal="right" vertical="center" wrapText="1"/>
    </xf>
    <xf numFmtId="168" fontId="14" fillId="0" borderId="10" xfId="0" applyNumberFormat="1" applyFont="1" applyFill="1" applyBorder="1" applyAlignment="1" applyProtection="1">
      <alignment horizontal="right"/>
      <protection locked="0"/>
    </xf>
    <xf numFmtId="168" fontId="14" fillId="0" borderId="10" xfId="0" applyNumberFormat="1" applyFont="1" applyFill="1" applyBorder="1"/>
    <xf numFmtId="168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70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83" t="s">
        <v>114</v>
      </c>
      <c r="E3" s="885" t="s">
        <v>94</v>
      </c>
      <c r="F3" s="885" t="s">
        <v>96</v>
      </c>
      <c r="G3" s="885" t="s">
        <v>97</v>
      </c>
      <c r="H3" s="885" t="s">
        <v>98</v>
      </c>
      <c r="I3" s="885" t="s">
        <v>99</v>
      </c>
      <c r="J3" s="885" t="s">
        <v>101</v>
      </c>
      <c r="K3" s="885" t="s">
        <v>103</v>
      </c>
      <c r="L3" s="887" t="s">
        <v>104</v>
      </c>
      <c r="M3" s="881" t="s">
        <v>105</v>
      </c>
      <c r="N3" s="887" t="s">
        <v>106</v>
      </c>
      <c r="O3" s="887" t="s">
        <v>107</v>
      </c>
      <c r="P3" s="881" t="s">
        <v>108</v>
      </c>
      <c r="Q3" s="887" t="s">
        <v>109</v>
      </c>
      <c r="R3" s="887" t="s">
        <v>110</v>
      </c>
      <c r="S3" s="887" t="s">
        <v>111</v>
      </c>
      <c r="T3" s="887" t="s">
        <v>112</v>
      </c>
      <c r="U3" s="887" t="s">
        <v>120</v>
      </c>
      <c r="V3" s="887" t="s">
        <v>121</v>
      </c>
      <c r="W3" s="887" t="s">
        <v>122</v>
      </c>
      <c r="X3" s="887" t="s">
        <v>123</v>
      </c>
      <c r="Y3" s="887" t="s">
        <v>124</v>
      </c>
      <c r="Z3" s="887" t="s">
        <v>125</v>
      </c>
      <c r="AA3" s="887" t="s">
        <v>126</v>
      </c>
      <c r="AB3" s="887" t="s">
        <v>127</v>
      </c>
      <c r="AC3" s="887" t="s">
        <v>128</v>
      </c>
      <c r="AD3" s="887" t="s">
        <v>129</v>
      </c>
      <c r="AE3" s="887" t="s">
        <v>130</v>
      </c>
      <c r="AF3" s="887" t="s">
        <v>131</v>
      </c>
      <c r="AG3" s="887" t="s">
        <v>132</v>
      </c>
      <c r="AH3" s="887" t="s">
        <v>133</v>
      </c>
      <c r="AI3" s="887" t="s">
        <v>134</v>
      </c>
      <c r="AJ3" s="887" t="s">
        <v>135</v>
      </c>
      <c r="AK3" s="887" t="s">
        <v>136</v>
      </c>
      <c r="AL3" s="887" t="s">
        <v>138</v>
      </c>
      <c r="AM3" s="887" t="s">
        <v>139</v>
      </c>
      <c r="AN3" s="887" t="s">
        <v>140</v>
      </c>
      <c r="AO3" s="887" t="s">
        <v>141</v>
      </c>
      <c r="AP3" s="887" t="s">
        <v>142</v>
      </c>
      <c r="AQ3" s="887" t="s">
        <v>143</v>
      </c>
      <c r="AR3" s="887" t="s">
        <v>144</v>
      </c>
      <c r="AS3" s="887" t="s">
        <v>145</v>
      </c>
      <c r="AT3" s="887" t="s">
        <v>146</v>
      </c>
      <c r="AU3" s="887" t="s">
        <v>147</v>
      </c>
      <c r="AV3" s="881" t="s">
        <v>150</v>
      </c>
      <c r="AW3" s="887" t="s">
        <v>151</v>
      </c>
      <c r="AX3" s="887" t="s">
        <v>152</v>
      </c>
      <c r="AY3" s="887" t="s">
        <v>153</v>
      </c>
      <c r="AZ3" s="887" t="s">
        <v>154</v>
      </c>
      <c r="BA3" s="887" t="s">
        <v>155</v>
      </c>
      <c r="BB3" s="887" t="s">
        <v>161</v>
      </c>
      <c r="BC3" s="887" t="s">
        <v>162</v>
      </c>
      <c r="BD3" s="887" t="s">
        <v>163</v>
      </c>
      <c r="BE3" s="887" t="s">
        <v>164</v>
      </c>
      <c r="BF3" s="887" t="s">
        <v>165</v>
      </c>
      <c r="BG3" s="887" t="s">
        <v>171</v>
      </c>
      <c r="BH3" s="887" t="s">
        <v>172</v>
      </c>
      <c r="BI3" s="887" t="s">
        <v>173</v>
      </c>
      <c r="BJ3" s="887" t="s">
        <v>174</v>
      </c>
      <c r="BK3" s="887" t="s">
        <v>176</v>
      </c>
      <c r="BL3" s="881" t="s">
        <v>177</v>
      </c>
      <c r="BM3" s="887" t="s">
        <v>178</v>
      </c>
      <c r="BN3" s="887" t="s">
        <v>179</v>
      </c>
      <c r="BO3" s="887" t="s">
        <v>180</v>
      </c>
      <c r="BP3" s="887" t="s">
        <v>182</v>
      </c>
      <c r="BQ3" s="887" t="s">
        <v>183</v>
      </c>
      <c r="BR3" s="887" t="s">
        <v>184</v>
      </c>
      <c r="BS3" s="896" t="s">
        <v>186</v>
      </c>
      <c r="BT3" s="896" t="s">
        <v>187</v>
      </c>
      <c r="BU3" s="889" t="s">
        <v>196</v>
      </c>
      <c r="BV3" s="887" t="s">
        <v>197</v>
      </c>
      <c r="BW3" s="887" t="s">
        <v>203</v>
      </c>
      <c r="BX3" s="887" t="s">
        <v>204</v>
      </c>
      <c r="BY3" s="887" t="s">
        <v>207</v>
      </c>
      <c r="BZ3" s="881" t="s">
        <v>211</v>
      </c>
      <c r="CA3" s="881" t="s">
        <v>212</v>
      </c>
      <c r="CB3" s="881" t="s">
        <v>214</v>
      </c>
      <c r="CC3" s="881" t="s">
        <v>216</v>
      </c>
      <c r="CD3" s="881" t="s">
        <v>217</v>
      </c>
      <c r="CE3" s="881" t="s">
        <v>218</v>
      </c>
      <c r="CF3" s="881" t="s">
        <v>219</v>
      </c>
      <c r="CG3" s="881" t="s">
        <v>220</v>
      </c>
      <c r="CH3" s="881" t="s">
        <v>223</v>
      </c>
      <c r="CI3" s="881" t="s">
        <v>224</v>
      </c>
      <c r="CJ3" s="887" t="s">
        <v>225</v>
      </c>
      <c r="CK3" s="887" t="s">
        <v>226</v>
      </c>
      <c r="CL3" s="887" t="s">
        <v>227</v>
      </c>
      <c r="CM3" s="887" t="s">
        <v>228</v>
      </c>
      <c r="CN3" s="887" t="s">
        <v>230</v>
      </c>
      <c r="CO3" s="887" t="s">
        <v>231</v>
      </c>
      <c r="CP3" s="887" t="s">
        <v>238</v>
      </c>
      <c r="CQ3" s="887" t="s">
        <v>239</v>
      </c>
      <c r="CR3" s="887" t="s">
        <v>240</v>
      </c>
      <c r="CS3" s="887" t="s">
        <v>242</v>
      </c>
      <c r="CT3" s="823" t="s">
        <v>181</v>
      </c>
      <c r="CU3" s="823" t="s">
        <v>148</v>
      </c>
      <c r="CV3" s="859" t="s">
        <v>149</v>
      </c>
      <c r="CW3" s="823" t="s">
        <v>185</v>
      </c>
      <c r="CX3" s="894" t="s">
        <v>243</v>
      </c>
      <c r="CY3" s="895"/>
      <c r="CZ3" s="895"/>
      <c r="DA3" s="895"/>
      <c r="DB3" s="895"/>
      <c r="DC3" s="892" t="s">
        <v>137</v>
      </c>
      <c r="DD3" s="893"/>
    </row>
    <row r="4" spans="1:114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88"/>
      <c r="M4" s="882"/>
      <c r="N4" s="888"/>
      <c r="O4" s="888"/>
      <c r="P4" s="882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2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2"/>
      <c r="BM4" s="888"/>
      <c r="BN4" s="888"/>
      <c r="BO4" s="888"/>
      <c r="BP4" s="888"/>
      <c r="BQ4" s="888"/>
      <c r="BR4" s="888"/>
      <c r="BS4" s="897"/>
      <c r="BT4" s="897"/>
      <c r="BU4" s="890"/>
      <c r="BV4" s="888"/>
      <c r="BW4" s="888"/>
      <c r="BX4" s="888"/>
      <c r="BY4" s="888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8"/>
      <c r="CK4" s="888"/>
      <c r="CL4" s="888"/>
      <c r="CM4" s="888"/>
      <c r="CN4" s="888"/>
      <c r="CO4" s="888"/>
      <c r="CP4" s="888"/>
      <c r="CQ4" s="888"/>
      <c r="CR4" s="888"/>
      <c r="CS4" s="888"/>
      <c r="CT4" s="824">
        <v>42615</v>
      </c>
      <c r="CU4" s="824">
        <f>+CT4+7</f>
        <v>42622</v>
      </c>
      <c r="CV4" s="860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86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861"/>
      <c r="CW6" s="423"/>
      <c r="CX6" s="864"/>
      <c r="CY6" s="412"/>
      <c r="CZ6" s="412"/>
      <c r="DA6" s="412"/>
      <c r="DB6" s="412"/>
      <c r="DC6" s="875"/>
      <c r="DD6" s="87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862">
        <v>11234.681299630001</v>
      </c>
      <c r="CW7" s="865">
        <v>11172.517126659999</v>
      </c>
      <c r="CX7" s="862">
        <v>11159.889374299999</v>
      </c>
      <c r="CY7" s="453">
        <v>11146.249789970001</v>
      </c>
      <c r="CZ7" s="453">
        <v>11107.88838721</v>
      </c>
      <c r="DA7" s="453">
        <v>11049.977310329999</v>
      </c>
      <c r="DB7" s="862">
        <v>11039.10922258</v>
      </c>
      <c r="DC7" s="372">
        <f t="shared" ref="DC7:DC12" si="0">+DB7-CW7</f>
        <v>-133.40790407999884</v>
      </c>
      <c r="DD7" s="517">
        <f t="shared" ref="DD7:DD12" si="1"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862">
        <v>9181.9463007699997</v>
      </c>
      <c r="CW8" s="865">
        <v>9087.2134410899998</v>
      </c>
      <c r="CX8" s="862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862">
        <v>8975.5701987699995</v>
      </c>
      <c r="DC8" s="372">
        <f t="shared" si="0"/>
        <v>-111.64324232000035</v>
      </c>
      <c r="DD8" s="517">
        <f t="shared" si="1"/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862">
        <v>233.43760871000001</v>
      </c>
      <c r="CW9" s="865">
        <v>233.43260758000002</v>
      </c>
      <c r="CX9" s="862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862">
        <v>233.11211016000001</v>
      </c>
      <c r="DC9" s="372">
        <f t="shared" si="0"/>
        <v>-0.32049742000000947</v>
      </c>
      <c r="DD9" s="517">
        <f t="shared" si="1"/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862">
        <v>1806.8696388999999</v>
      </c>
      <c r="CW10" s="865">
        <v>1839.4435929900001</v>
      </c>
      <c r="CX10" s="862">
        <v>1839.9311618500001</v>
      </c>
      <c r="CY10" s="453">
        <v>1838.4244606099999</v>
      </c>
      <c r="CZ10" s="453">
        <v>1826.3536282</v>
      </c>
      <c r="DA10" s="453">
        <v>1818.08313903</v>
      </c>
      <c r="DB10" s="862">
        <v>1818.0170011499999</v>
      </c>
      <c r="DC10" s="372">
        <f t="shared" si="0"/>
        <v>-21.426591840000128</v>
      </c>
      <c r="DD10" s="517">
        <f t="shared" si="1"/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862">
        <v>12.42775125</v>
      </c>
      <c r="CW11" s="865">
        <v>12.427485000000001</v>
      </c>
      <c r="CX11" s="862">
        <v>12.41532625</v>
      </c>
      <c r="CY11" s="453">
        <v>12.421627500000001</v>
      </c>
      <c r="CZ11" s="453">
        <v>12.426952499999999</v>
      </c>
      <c r="DA11" s="453">
        <v>12.4170125</v>
      </c>
      <c r="DB11" s="862">
        <v>12.409912500000001</v>
      </c>
      <c r="DC11" s="372">
        <f t="shared" si="0"/>
        <v>-1.7572499999999991E-2</v>
      </c>
      <c r="DD11" s="517">
        <f t="shared" si="1"/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 t="shared" si="0"/>
        <v>-133.69258677999642</v>
      </c>
      <c r="DD12" s="517">
        <f t="shared" si="1"/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2">+E12+E13+E15+E16</f>
        <v>8743.2995502275498</v>
      </c>
      <c r="F17" s="251">
        <f t="shared" si="2"/>
        <v>8653.8322565486524</v>
      </c>
      <c r="G17" s="251">
        <f t="shared" si="2"/>
        <v>8694.1080005520525</v>
      </c>
      <c r="H17" s="251">
        <f t="shared" si="2"/>
        <v>8766.3872190041056</v>
      </c>
      <c r="I17" s="251">
        <f t="shared" si="2"/>
        <v>8821.2138794007369</v>
      </c>
      <c r="J17" s="251">
        <f t="shared" si="2"/>
        <v>9013.6161974470579</v>
      </c>
      <c r="K17" s="251">
        <f t="shared" si="2"/>
        <v>9117.050637170616</v>
      </c>
      <c r="L17" s="251">
        <f t="shared" si="2"/>
        <v>9216.5490000102036</v>
      </c>
      <c r="M17" s="251">
        <f t="shared" si="2"/>
        <v>9585.8600533512017</v>
      </c>
      <c r="N17" s="251">
        <f t="shared" si="2"/>
        <v>9897.7912738221803</v>
      </c>
      <c r="O17" s="251">
        <f t="shared" si="2"/>
        <v>9994.1005235507328</v>
      </c>
      <c r="P17" s="251">
        <f t="shared" si="2"/>
        <v>10171.442165777251</v>
      </c>
      <c r="Q17" s="251">
        <f t="shared" si="2"/>
        <v>10217.144151113553</v>
      </c>
      <c r="R17" s="251">
        <f t="shared" si="2"/>
        <v>10204.417480454025</v>
      </c>
      <c r="S17" s="247">
        <f t="shared" si="2"/>
        <v>10089.880962785634</v>
      </c>
      <c r="T17" s="247">
        <f t="shared" si="2"/>
        <v>10052.758651770724</v>
      </c>
      <c r="U17" s="247">
        <f t="shared" si="2"/>
        <v>10095.114104820408</v>
      </c>
      <c r="V17" s="247">
        <f t="shared" si="2"/>
        <v>10080.091287389256</v>
      </c>
      <c r="W17" s="247">
        <f t="shared" si="2"/>
        <v>10094.649856413966</v>
      </c>
      <c r="X17" s="247">
        <f t="shared" si="2"/>
        <v>10240.226339436233</v>
      </c>
      <c r="Y17" s="247">
        <f t="shared" si="2"/>
        <v>10345.629520611479</v>
      </c>
      <c r="Z17" s="247">
        <f t="shared" si="2"/>
        <v>10678.260511949655</v>
      </c>
      <c r="AA17" s="247">
        <f t="shared" si="2"/>
        <v>10915.227980318292</v>
      </c>
      <c r="AB17" s="247">
        <f t="shared" si="2"/>
        <v>11004.765024425793</v>
      </c>
      <c r="AC17" s="247">
        <f t="shared" si="2"/>
        <v>11353.080702677154</v>
      </c>
      <c r="AD17" s="247">
        <f t="shared" si="2"/>
        <v>11362.143770821072</v>
      </c>
      <c r="AE17" s="247">
        <f t="shared" si="2"/>
        <v>11670.729075007293</v>
      </c>
      <c r="AF17" s="247">
        <f t="shared" si="2"/>
        <v>11772.874790913265</v>
      </c>
      <c r="AG17" s="247">
        <f t="shared" si="2"/>
        <v>12145.493858149552</v>
      </c>
      <c r="AH17" s="247">
        <f t="shared" si="2"/>
        <v>12078.416237352376</v>
      </c>
      <c r="AI17" s="247">
        <f t="shared" si="2"/>
        <v>12196.273056207589</v>
      </c>
      <c r="AJ17" s="247">
        <f t="shared" si="2"/>
        <v>12612.521495689685</v>
      </c>
      <c r="AK17" s="247">
        <f t="shared" ref="AK17:BP17" si="3">+AK12+AK13+AK15+AK16</f>
        <v>13153.607451184025</v>
      </c>
      <c r="AL17" s="247">
        <f t="shared" si="3"/>
        <v>12835.153648368982</v>
      </c>
      <c r="AM17" s="247">
        <f t="shared" si="3"/>
        <v>13332.896478927489</v>
      </c>
      <c r="AN17" s="247">
        <f t="shared" si="3"/>
        <v>13525.019748334684</v>
      </c>
      <c r="AO17" s="247">
        <f t="shared" si="3"/>
        <v>13430.914127053335</v>
      </c>
      <c r="AP17" s="247">
        <f t="shared" si="3"/>
        <v>13869.49290512617</v>
      </c>
      <c r="AQ17" s="247">
        <f t="shared" si="3"/>
        <v>14137.062411160441</v>
      </c>
      <c r="AR17" s="247">
        <f t="shared" si="3"/>
        <v>14107.367534309931</v>
      </c>
      <c r="AS17" s="247">
        <f t="shared" si="3"/>
        <v>14199.879525752342</v>
      </c>
      <c r="AT17" s="247">
        <f t="shared" si="3"/>
        <v>13992.836512830438</v>
      </c>
      <c r="AU17" s="247">
        <f t="shared" si="3"/>
        <v>14046.481748599252</v>
      </c>
      <c r="AV17" s="372">
        <f t="shared" si="3"/>
        <v>14337.459506660538</v>
      </c>
      <c r="AW17" s="247">
        <f t="shared" si="3"/>
        <v>14669.444518601274</v>
      </c>
      <c r="AX17" s="247">
        <f t="shared" si="3"/>
        <v>15050.047762564205</v>
      </c>
      <c r="AY17" s="247">
        <f t="shared" si="3"/>
        <v>15384.990165996867</v>
      </c>
      <c r="AZ17" s="247">
        <f t="shared" si="3"/>
        <v>15477.504418987221</v>
      </c>
      <c r="BA17" s="247">
        <f t="shared" si="3"/>
        <v>15641.485590007578</v>
      </c>
      <c r="BB17" s="247">
        <f t="shared" si="3"/>
        <v>15857.38183181024</v>
      </c>
      <c r="BC17" s="247">
        <f t="shared" si="3"/>
        <v>15885.420740731151</v>
      </c>
      <c r="BD17" s="247">
        <f t="shared" si="3"/>
        <v>16041.74979590813</v>
      </c>
      <c r="BE17" s="247">
        <f t="shared" si="3"/>
        <v>16140.991952644375</v>
      </c>
      <c r="BF17" s="247">
        <f t="shared" si="3"/>
        <v>15935.492036800993</v>
      </c>
      <c r="BG17" s="247">
        <f t="shared" si="3"/>
        <v>15785.759611876952</v>
      </c>
      <c r="BH17" s="247">
        <f t="shared" si="3"/>
        <v>16329.821405994588</v>
      </c>
      <c r="BI17" s="247">
        <f t="shared" si="3"/>
        <v>16925.059681962379</v>
      </c>
      <c r="BJ17" s="372">
        <f t="shared" si="3"/>
        <v>17030.899940915366</v>
      </c>
      <c r="BK17" s="372">
        <f t="shared" si="3"/>
        <v>17399.893995760736</v>
      </c>
      <c r="BL17" s="433">
        <f t="shared" si="3"/>
        <v>17343.912591545315</v>
      </c>
      <c r="BM17" s="247">
        <f t="shared" si="3"/>
        <v>17648.681410436646</v>
      </c>
      <c r="BN17" s="372">
        <f t="shared" si="3"/>
        <v>17704.321040993847</v>
      </c>
      <c r="BO17" s="372">
        <f t="shared" si="3"/>
        <v>17775.341254256211</v>
      </c>
      <c r="BP17" s="372">
        <f t="shared" si="3"/>
        <v>17926.320872616907</v>
      </c>
      <c r="BQ17" s="372">
        <f t="shared" ref="BQ17:CO17" si="4">+BQ12+BQ13+BQ15+BQ16</f>
        <v>18070.762632382244</v>
      </c>
      <c r="BR17" s="247">
        <f t="shared" si="4"/>
        <v>18149.427353849067</v>
      </c>
      <c r="BS17" s="433">
        <f t="shared" si="4"/>
        <v>18437.627723821606</v>
      </c>
      <c r="BT17" s="247">
        <f t="shared" si="4"/>
        <v>18661.646486890961</v>
      </c>
      <c r="BU17" s="433">
        <f t="shared" si="4"/>
        <v>19098.450181691893</v>
      </c>
      <c r="BV17" s="247">
        <f t="shared" si="4"/>
        <v>19004.536842356392</v>
      </c>
      <c r="BW17" s="247">
        <f t="shared" si="4"/>
        <v>19056.744437214751</v>
      </c>
      <c r="BX17" s="805">
        <f t="shared" si="4"/>
        <v>19075.079589932837</v>
      </c>
      <c r="BY17" s="357">
        <f t="shared" si="4"/>
        <v>18738.517148313247</v>
      </c>
      <c r="BZ17" s="486">
        <f t="shared" si="4"/>
        <v>18570.816512439818</v>
      </c>
      <c r="CA17" s="806">
        <f t="shared" si="4"/>
        <v>18616.801641074318</v>
      </c>
      <c r="CB17" s="357">
        <f t="shared" si="4"/>
        <v>18428.32093109515</v>
      </c>
      <c r="CC17" s="806">
        <f t="shared" si="4"/>
        <v>18509.159458353646</v>
      </c>
      <c r="CD17" s="806">
        <f t="shared" si="4"/>
        <v>18388.714233247141</v>
      </c>
      <c r="CE17" s="357">
        <f t="shared" si="4"/>
        <v>18377.686905666396</v>
      </c>
      <c r="CF17" s="806">
        <f t="shared" si="4"/>
        <v>18189.912582492012</v>
      </c>
      <c r="CG17" s="357">
        <f t="shared" si="4"/>
        <v>18168.014437809048</v>
      </c>
      <c r="CH17" s="357">
        <f t="shared" si="4"/>
        <v>18027.539271276721</v>
      </c>
      <c r="CI17" s="357">
        <f t="shared" si="4"/>
        <v>17778.163999768243</v>
      </c>
      <c r="CJ17" s="357">
        <f t="shared" si="4"/>
        <v>17328.908128976658</v>
      </c>
      <c r="CK17" s="347">
        <f t="shared" si="4"/>
        <v>17057.309521927371</v>
      </c>
      <c r="CL17" s="749">
        <f t="shared" si="4"/>
        <v>16817.69150137464</v>
      </c>
      <c r="CM17" s="749">
        <f t="shared" si="4"/>
        <v>16807.240463908278</v>
      </c>
      <c r="CN17" s="749">
        <f t="shared" si="4"/>
        <v>16553.434209402807</v>
      </c>
      <c r="CO17" s="749">
        <f t="shared" si="4"/>
        <v>16330.595366602958</v>
      </c>
      <c r="CP17" s="444">
        <f t="shared" ref="CP17:CW17" si="5">+CP12+CP13+CP15+CP16</f>
        <v>15837.073167421711</v>
      </c>
      <c r="CQ17" s="444">
        <f t="shared" si="5"/>
        <v>15670.038960641408</v>
      </c>
      <c r="CR17" s="749">
        <f t="shared" si="5"/>
        <v>15663.586803759375</v>
      </c>
      <c r="CS17" s="444">
        <f t="shared" si="5"/>
        <v>15347.12388211213</v>
      </c>
      <c r="CT17" s="749">
        <f t="shared" si="5"/>
        <v>15357.478314069796</v>
      </c>
      <c r="CU17" s="749">
        <f t="shared" si="5"/>
        <v>15430.778043616081</v>
      </c>
      <c r="CV17" s="453">
        <f t="shared" si="5"/>
        <v>15375.61544380146</v>
      </c>
      <c r="CW17" s="444">
        <f t="shared" si="5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86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86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86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86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867"/>
      <c r="CX23" s="736"/>
      <c r="CY23" s="736"/>
      <c r="CZ23" s="746"/>
      <c r="DA23" s="746"/>
      <c r="DB23" s="736"/>
      <c r="DC23" s="877"/>
      <c r="DD23" s="519" t="s">
        <v>3</v>
      </c>
      <c r="DE23" s="516"/>
      <c r="DF23" s="285"/>
    </row>
    <row r="24" spans="1:114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+[97]MACRO!$H$474</f>
        <v>58165.860118251148</v>
      </c>
      <c r="CX24" s="778">
        <f>+[98]MACRO!$H$474</f>
        <v>58087.151792809454</v>
      </c>
      <c r="CY24" s="778">
        <f>+[99]MACRO!$H$474</f>
        <v>58510.189197310858</v>
      </c>
      <c r="CZ24" s="778">
        <f>+[100]MACRO!$H$474</f>
        <v>58020.412856486677</v>
      </c>
      <c r="DA24" s="778">
        <f>+[101]MACRO!$H$474</f>
        <v>58055.676211147489</v>
      </c>
      <c r="DB24" s="778">
        <f>+[102]MACRO!$H$474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-[97]MACRO!$D$796</f>
        <v>39697.828813389999</v>
      </c>
      <c r="CX25" s="778">
        <f>-[98]MACRO!$D$796</f>
        <v>39698.687118089998</v>
      </c>
      <c r="CY25" s="778">
        <f>-[99]MACRO!$D$796</f>
        <v>39625.223334989998</v>
      </c>
      <c r="CZ25" s="778">
        <f>-[100]MACRO!$D$796</f>
        <v>39560.807185190002</v>
      </c>
      <c r="DA25" s="778">
        <f>-[101]MACRO!$D$796</f>
        <v>39496.141979289998</v>
      </c>
      <c r="DB25" s="778">
        <f>-[102]MACRO!$D$796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+[97]MACRO!$H$504</f>
        <v>-36945.633279514106</v>
      </c>
      <c r="CX26" s="778">
        <f>+[98]MACRO!$H$504</f>
        <v>-36857.555963096871</v>
      </c>
      <c r="CY26" s="778">
        <f>+[99]MACRO!$H$504</f>
        <v>-36837.452197685532</v>
      </c>
      <c r="CZ26" s="778">
        <f>+[100]MACRO!$H$504</f>
        <v>-36639.301755255212</v>
      </c>
      <c r="DA26" s="778">
        <f>+[101]MACRO!$H$504</f>
        <v>-36306.694173048469</v>
      </c>
      <c r="DB26" s="778">
        <f>+[102]MACRO!$H$504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7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+[97]MACRO!$H$506</f>
        <v>-15965.714294796926</v>
      </c>
      <c r="CX27" s="778">
        <f>+[98]MACRO!$H$506</f>
        <v>-15985.3710578754</v>
      </c>
      <c r="CY27" s="778">
        <f>+[99]MACRO!$H$506</f>
        <v>-15463.984872333805</v>
      </c>
      <c r="CZ27" s="778">
        <f>+[100]MACRO!$H$506</f>
        <v>-15788.776502849585</v>
      </c>
      <c r="DA27" s="778">
        <f>+[101]MACRO!$H$506</f>
        <v>-15383.888782518934</v>
      </c>
      <c r="DB27" s="778">
        <f>+[102]MACRO!$H$506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7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+[103]MACRO!$H$574+[103]MACRO!$H$731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+[104]MACRO!$H$578+[104]MACRO!$H$737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+[105]MACRO!$H$588+[105]MACRO!$H$747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+[106]MACRO!$H$588+[106]MACRO!$H$747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+[107]MACRO!$H$596+[107]MACRO!$H$759</f>
        <v>5573.0120549231997</v>
      </c>
      <c r="BN28" s="353">
        <f>+[108]MACRO!$H$596+[108]MACRO!$H$759</f>
        <v>5575.2324228890002</v>
      </c>
      <c r="BO28" s="353">
        <f>+[109]MACRO!$H$596+[109]MACRO!$H$759</f>
        <v>5575.7902906360005</v>
      </c>
      <c r="BP28" s="353">
        <f>+[110]MACRO!$H$596+[110]MACRO!$H$759</f>
        <v>5732.2215220583994</v>
      </c>
      <c r="BQ28" s="353">
        <f>+[111]MACRO!$H$596+[111]MACRO!$H$759</f>
        <v>6387.6393860655999</v>
      </c>
      <c r="BR28" s="353">
        <f>+[112]MACRO!$H$596+[112]MACRO!$H$759</f>
        <v>6720.5717864904</v>
      </c>
      <c r="BS28" s="353">
        <f>+[113]MACRO!$H$598+[113]MACRO!$H$761</f>
        <v>6402.3115020688001</v>
      </c>
      <c r="BT28" s="353">
        <f>+[114]MACRO!$H$598+[114]MACRO!$H$761</f>
        <v>7008.4402740528003</v>
      </c>
      <c r="BU28" s="353">
        <f>+[115]MACRO!$H$598+[115]MACRO!$H$761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+[97]MACRO!$H$602+[97]MACRO!$H$767</f>
        <v>5511.0991843222</v>
      </c>
      <c r="CX28" s="778">
        <f>+[98]MACRO!$H$602+[98]MACRO!$H$767</f>
        <v>5511.2171578440002</v>
      </c>
      <c r="CY28" s="778">
        <f>+[99]MACRO!$H$602+[99]MACRO!$H$767</f>
        <v>5511.2310905558006</v>
      </c>
      <c r="CZ28" s="778">
        <f>+[100]MACRO!$H$602+[100]MACRO!$H$767</f>
        <v>5511.2000544298007</v>
      </c>
      <c r="DA28" s="778">
        <f>+[101]MACRO!$H$602+[101]MACRO!$H$767</f>
        <v>5511.1986256794007</v>
      </c>
      <c r="DB28" s="778">
        <f>+[102]MACRO!$H$602+[102]MACRO!$H$767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86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6">+DA31-CW31</f>
        <v>-444.32529746001819</v>
      </c>
      <c r="DD31" s="517">
        <f t="shared" ref="DD31:DD32" si="7">(+(DA31/CW31-1))*100</f>
        <v>-0.38139710364547552</v>
      </c>
      <c r="DE31" s="516"/>
      <c r="DF31" s="285"/>
      <c r="DG31" s="291"/>
    </row>
    <row r="32" spans="1:114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6"/>
        <v>40.021758529968793</v>
      </c>
      <c r="DD32" s="517">
        <f t="shared" si="7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86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8">+DA34-CW34</f>
        <v>-7.0871953883511196E-3</v>
      </c>
      <c r="DD34" s="517">
        <f t="shared" ref="DD34:DD36" si="9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8"/>
        <v>-2.39418434498333E-2</v>
      </c>
      <c r="DD35" s="517">
        <f t="shared" si="9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8"/>
        <v>3.2529470750944256E-2</v>
      </c>
      <c r="DD36" s="517">
        <f t="shared" si="9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870"/>
      <c r="CX37" s="841"/>
      <c r="CY37" s="841"/>
      <c r="CZ37" s="841"/>
      <c r="DA37" s="841"/>
      <c r="DB37" s="841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8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80"/>
      <c r="C46" s="17"/>
      <c r="D46" s="22" t="s">
        <v>32</v>
      </c>
      <c r="E46" s="121">
        <f t="shared" ref="E46:K46" si="10">+E47+E50</f>
        <v>3.5868005738880919</v>
      </c>
      <c r="F46" s="121">
        <f t="shared" si="10"/>
        <v>0</v>
      </c>
      <c r="G46" s="121">
        <f t="shared" si="10"/>
        <v>4.3294978479196553</v>
      </c>
      <c r="H46" s="121">
        <f t="shared" si="10"/>
        <v>0</v>
      </c>
      <c r="I46" s="121">
        <f t="shared" si="10"/>
        <v>0</v>
      </c>
      <c r="J46" s="121">
        <f t="shared" si="10"/>
        <v>5.7388809182209476E-2</v>
      </c>
      <c r="K46" s="121">
        <f t="shared" si="10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11">+R47+R50</f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 t="shared" si="11"/>
        <v>0</v>
      </c>
      <c r="W46" s="188">
        <f t="shared" si="11"/>
        <v>0</v>
      </c>
      <c r="X46" s="188">
        <f t="shared" si="11"/>
        <v>0</v>
      </c>
      <c r="Y46" s="188">
        <f t="shared" si="11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2">+AF47+AF50</f>
        <v>0</v>
      </c>
      <c r="AG46" s="188">
        <f t="shared" si="12"/>
        <v>3.6269956458635702</v>
      </c>
      <c r="AH46" s="188">
        <f t="shared" si="12"/>
        <v>18.143686502177069</v>
      </c>
      <c r="AI46" s="188">
        <f t="shared" si="12"/>
        <v>0</v>
      </c>
      <c r="AJ46" s="188">
        <f t="shared" si="12"/>
        <v>7.2765647743813684</v>
      </c>
      <c r="AK46" s="188">
        <f t="shared" si="12"/>
        <v>0</v>
      </c>
      <c r="AL46" s="188">
        <f t="shared" si="12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3">+AQ47+AQ50</f>
        <v>0</v>
      </c>
      <c r="AR46" s="322">
        <f t="shared" si="13"/>
        <v>0</v>
      </c>
      <c r="AS46" s="322">
        <f t="shared" si="13"/>
        <v>0</v>
      </c>
      <c r="AT46" s="188">
        <f t="shared" si="13"/>
        <v>0.40466472303207002</v>
      </c>
      <c r="AU46" s="322">
        <f t="shared" si="13"/>
        <v>1.2771137026239066E-3</v>
      </c>
      <c r="AV46" s="362">
        <f t="shared" si="13"/>
        <v>1.2771137026239066E-3</v>
      </c>
      <c r="AW46" s="188">
        <f t="shared" si="13"/>
        <v>0.15</v>
      </c>
      <c r="AX46" s="188">
        <f t="shared" si="13"/>
        <v>0</v>
      </c>
      <c r="AY46" s="188">
        <f t="shared" si="13"/>
        <v>0</v>
      </c>
      <c r="AZ46" s="188">
        <f t="shared" si="13"/>
        <v>0</v>
      </c>
      <c r="BA46" s="188">
        <f t="shared" si="13"/>
        <v>0.5</v>
      </c>
      <c r="BB46" s="188">
        <f t="shared" ref="BB46:BI46" si="14">+BB47+BB50</f>
        <v>0.9</v>
      </c>
      <c r="BC46" s="188">
        <f t="shared" si="14"/>
        <v>0.9</v>
      </c>
      <c r="BD46" s="188">
        <f t="shared" si="14"/>
        <v>1.1000000000000001</v>
      </c>
      <c r="BE46" s="188">
        <f t="shared" si="14"/>
        <v>0.35</v>
      </c>
      <c r="BF46" s="188">
        <f t="shared" si="14"/>
        <v>0.2</v>
      </c>
      <c r="BG46" s="188">
        <f t="shared" si="14"/>
        <v>8.7463556851311949E-2</v>
      </c>
      <c r="BH46" s="188">
        <f t="shared" si="14"/>
        <v>0.13119533527696792</v>
      </c>
      <c r="BI46" s="188">
        <f t="shared" si="14"/>
        <v>0.64577259475218662</v>
      </c>
      <c r="BJ46" s="188">
        <f t="shared" ref="BJ46:BR46" si="15">+BJ47+BJ50</f>
        <v>0.35</v>
      </c>
      <c r="BK46" s="188">
        <f t="shared" si="15"/>
        <v>0</v>
      </c>
      <c r="BL46" s="438">
        <f t="shared" si="15"/>
        <v>42.889775510204082</v>
      </c>
      <c r="BM46" s="438">
        <f t="shared" si="15"/>
        <v>0.2</v>
      </c>
      <c r="BN46" s="322">
        <f t="shared" si="15"/>
        <v>0.55000000000000004</v>
      </c>
      <c r="BO46" s="322">
        <f t="shared" si="15"/>
        <v>0.6</v>
      </c>
      <c r="BP46" s="322">
        <f t="shared" si="15"/>
        <v>23.377157208454815</v>
      </c>
      <c r="BQ46" s="322">
        <f t="shared" si="15"/>
        <v>118.84701221574343</v>
      </c>
      <c r="BR46" s="357">
        <f t="shared" si="15"/>
        <v>167.33179602623909</v>
      </c>
      <c r="BS46" s="452">
        <f t="shared" ref="BS46:CK46" si="16">+BS47+BS50</f>
        <v>120.92988466034986</v>
      </c>
      <c r="BT46" s="357">
        <f t="shared" si="16"/>
        <v>209.33883865597659</v>
      </c>
      <c r="BU46" s="486">
        <f t="shared" si="16"/>
        <v>87.879145138483906</v>
      </c>
      <c r="BV46" s="486">
        <f t="shared" si="16"/>
        <v>0.49577259475218655</v>
      </c>
      <c r="BW46" s="486">
        <f t="shared" si="16"/>
        <v>67.394652016034996</v>
      </c>
      <c r="BX46" s="486">
        <f t="shared" si="16"/>
        <v>0.24577259475218657</v>
      </c>
      <c r="BY46" s="357">
        <f t="shared" si="16"/>
        <v>14.107194333819198</v>
      </c>
      <c r="BZ46" s="486">
        <f t="shared" si="16"/>
        <v>0.45</v>
      </c>
      <c r="CA46" s="486">
        <f t="shared" si="16"/>
        <v>0.3</v>
      </c>
      <c r="CB46" s="357">
        <f t="shared" si="16"/>
        <v>0.40408163265306118</v>
      </c>
      <c r="CC46" s="486">
        <f t="shared" si="16"/>
        <v>72.245680758017485</v>
      </c>
      <c r="CD46" s="357">
        <f t="shared" si="16"/>
        <v>0.6</v>
      </c>
      <c r="CE46" s="357">
        <f t="shared" si="16"/>
        <v>0.55000000000000004</v>
      </c>
      <c r="CF46" s="357">
        <f t="shared" si="16"/>
        <v>0.4</v>
      </c>
      <c r="CG46" s="357">
        <f t="shared" si="16"/>
        <v>0.35</v>
      </c>
      <c r="CH46" s="357">
        <f t="shared" si="16"/>
        <v>0.71</v>
      </c>
      <c r="CI46" s="357">
        <f t="shared" si="16"/>
        <v>0.6426822157434402</v>
      </c>
      <c r="CJ46" s="357">
        <f t="shared" si="16"/>
        <v>0.62830903790087456</v>
      </c>
      <c r="CK46" s="357">
        <f t="shared" si="16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7">+CP47+CP50</f>
        <v>0.37492711370262433</v>
      </c>
      <c r="CQ46" s="813">
        <f t="shared" si="17"/>
        <v>0</v>
      </c>
      <c r="CR46" s="750">
        <f t="shared" si="17"/>
        <v>0</v>
      </c>
      <c r="CS46" s="813">
        <f t="shared" si="17"/>
        <v>0.13078717201166179</v>
      </c>
      <c r="CT46" s="750">
        <f t="shared" si="17"/>
        <v>8.2682215743440229E-2</v>
      </c>
      <c r="CU46" s="750">
        <f t="shared" si="17"/>
        <v>7.3309037900874632E-2</v>
      </c>
      <c r="CV46" s="780">
        <f t="shared" si="17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 t="shared" ref="DC46:DC52" si="18"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80"/>
      <c r="C47" s="17"/>
      <c r="D47" s="22" t="s">
        <v>21</v>
      </c>
      <c r="E47" s="121">
        <f t="shared" ref="E47:AL47" si="19">+E48/E$85+E49</f>
        <v>0</v>
      </c>
      <c r="F47" s="121">
        <f t="shared" si="19"/>
        <v>0</v>
      </c>
      <c r="G47" s="121">
        <f t="shared" si="19"/>
        <v>0.78</v>
      </c>
      <c r="H47" s="121">
        <f t="shared" si="19"/>
        <v>0</v>
      </c>
      <c r="I47" s="121">
        <f t="shared" si="19"/>
        <v>0</v>
      </c>
      <c r="J47" s="121">
        <f t="shared" si="19"/>
        <v>5.7388809182209476E-2</v>
      </c>
      <c r="K47" s="121">
        <f t="shared" si="19"/>
        <v>0</v>
      </c>
      <c r="L47" s="121">
        <f t="shared" si="19"/>
        <v>0</v>
      </c>
      <c r="M47" s="120">
        <f t="shared" si="19"/>
        <v>0.03</v>
      </c>
      <c r="N47" s="121">
        <f t="shared" si="19"/>
        <v>0.02</v>
      </c>
      <c r="O47" s="121">
        <f t="shared" si="19"/>
        <v>0.02</v>
      </c>
      <c r="P47" s="172">
        <f t="shared" si="19"/>
        <v>0</v>
      </c>
      <c r="Q47" s="121">
        <f t="shared" si="19"/>
        <v>0</v>
      </c>
      <c r="R47" s="121">
        <f t="shared" si="19"/>
        <v>0</v>
      </c>
      <c r="S47" s="188">
        <f t="shared" si="19"/>
        <v>0</v>
      </c>
      <c r="T47" s="188">
        <f t="shared" si="19"/>
        <v>0</v>
      </c>
      <c r="U47" s="188">
        <f t="shared" si="19"/>
        <v>0</v>
      </c>
      <c r="V47" s="188">
        <f t="shared" si="19"/>
        <v>0</v>
      </c>
      <c r="W47" s="188">
        <f t="shared" si="19"/>
        <v>0</v>
      </c>
      <c r="X47" s="188">
        <f t="shared" si="19"/>
        <v>0</v>
      </c>
      <c r="Y47" s="188">
        <f t="shared" si="19"/>
        <v>0</v>
      </c>
      <c r="Z47" s="188">
        <f t="shared" si="19"/>
        <v>0</v>
      </c>
      <c r="AA47" s="188">
        <f t="shared" si="19"/>
        <v>0</v>
      </c>
      <c r="AB47" s="188">
        <f t="shared" si="19"/>
        <v>9.5504655172413792E-3</v>
      </c>
      <c r="AC47" s="188">
        <f t="shared" si="19"/>
        <v>15.950432276657061</v>
      </c>
      <c r="AD47" s="188">
        <f t="shared" si="19"/>
        <v>0</v>
      </c>
      <c r="AE47" s="188">
        <f t="shared" si="19"/>
        <v>0</v>
      </c>
      <c r="AF47" s="188">
        <f t="shared" si="19"/>
        <v>0</v>
      </c>
      <c r="AG47" s="188">
        <f t="shared" si="19"/>
        <v>0</v>
      </c>
      <c r="AH47" s="188">
        <f t="shared" si="19"/>
        <v>4.3541364296081275E-3</v>
      </c>
      <c r="AI47" s="188">
        <f t="shared" si="19"/>
        <v>0</v>
      </c>
      <c r="AJ47" s="188">
        <f t="shared" si="19"/>
        <v>7.2765647743813684</v>
      </c>
      <c r="AK47" s="188">
        <f t="shared" si="19"/>
        <v>0</v>
      </c>
      <c r="AL47" s="188">
        <f t="shared" si="19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20">+AR48/AR$85+AR49</f>
        <v>0</v>
      </c>
      <c r="AS47" s="188">
        <f t="shared" si="20"/>
        <v>0</v>
      </c>
      <c r="AT47" s="188">
        <f t="shared" si="20"/>
        <v>0.40466472303207002</v>
      </c>
      <c r="AU47" s="188">
        <f t="shared" si="20"/>
        <v>1.2771137026239066E-3</v>
      </c>
      <c r="AV47" s="362">
        <f t="shared" si="20"/>
        <v>1.2771137026239066E-3</v>
      </c>
      <c r="AW47" s="188">
        <f t="shared" si="20"/>
        <v>0.15</v>
      </c>
      <c r="AX47" s="188">
        <f t="shared" si="20"/>
        <v>0</v>
      </c>
      <c r="AY47" s="188">
        <f t="shared" si="20"/>
        <v>0</v>
      </c>
      <c r="AZ47" s="188">
        <f t="shared" si="20"/>
        <v>0</v>
      </c>
      <c r="BA47" s="188">
        <f t="shared" si="20"/>
        <v>0.5</v>
      </c>
      <c r="BB47" s="188">
        <f t="shared" si="20"/>
        <v>0.9</v>
      </c>
      <c r="BC47" s="188">
        <f t="shared" si="20"/>
        <v>0.9</v>
      </c>
      <c r="BD47" s="188">
        <f t="shared" si="20"/>
        <v>1.1000000000000001</v>
      </c>
      <c r="BE47" s="188">
        <f t="shared" si="20"/>
        <v>0.35</v>
      </c>
      <c r="BF47" s="188">
        <f t="shared" si="20"/>
        <v>0.2</v>
      </c>
      <c r="BG47" s="188">
        <f t="shared" si="20"/>
        <v>8.7463556851311949E-2</v>
      </c>
      <c r="BH47" s="188">
        <f t="shared" si="20"/>
        <v>0.13119533527696792</v>
      </c>
      <c r="BI47" s="188">
        <f t="shared" si="20"/>
        <v>0.64577259475218662</v>
      </c>
      <c r="BJ47" s="188">
        <f t="shared" si="20"/>
        <v>0.35</v>
      </c>
      <c r="BK47" s="188">
        <f t="shared" si="20"/>
        <v>0</v>
      </c>
      <c r="BL47" s="438">
        <f t="shared" si="20"/>
        <v>0.2</v>
      </c>
      <c r="BM47" s="438">
        <f t="shared" si="20"/>
        <v>0.2</v>
      </c>
      <c r="BN47" s="322">
        <f t="shared" si="20"/>
        <v>0.55000000000000004</v>
      </c>
      <c r="BO47" s="322">
        <f t="shared" si="20"/>
        <v>0.6</v>
      </c>
      <c r="BP47" s="322">
        <f t="shared" si="20"/>
        <v>1.1000000000000001</v>
      </c>
      <c r="BQ47" s="322">
        <f t="shared" si="20"/>
        <v>0.7</v>
      </c>
      <c r="BR47" s="357">
        <f t="shared" si="20"/>
        <v>0.47288629737609333</v>
      </c>
      <c r="BS47" s="452">
        <f t="shared" si="20"/>
        <v>0.25</v>
      </c>
      <c r="BT47" s="357">
        <f t="shared" si="20"/>
        <v>0</v>
      </c>
      <c r="BU47" s="486">
        <f t="shared" si="20"/>
        <v>5.0736151603498545</v>
      </c>
      <c r="BV47" s="486">
        <f t="shared" si="20"/>
        <v>0.49577259475218655</v>
      </c>
      <c r="BW47" s="486">
        <f t="shared" ref="BW47:CK47" si="21">+BW48/BW$85+BW49</f>
        <v>0.35830903790087465</v>
      </c>
      <c r="BX47" s="486">
        <f t="shared" si="21"/>
        <v>0.24577259475218657</v>
      </c>
      <c r="BY47" s="357">
        <f t="shared" si="21"/>
        <v>5.0606413994169088</v>
      </c>
      <c r="BZ47" s="486">
        <f t="shared" si="21"/>
        <v>0.45</v>
      </c>
      <c r="CA47" s="486">
        <f t="shared" si="21"/>
        <v>0.3</v>
      </c>
      <c r="CB47" s="357">
        <f t="shared" si="21"/>
        <v>0.40408163265306118</v>
      </c>
      <c r="CC47" s="486">
        <f t="shared" si="21"/>
        <v>0.7</v>
      </c>
      <c r="CD47" s="357">
        <f t="shared" si="21"/>
        <v>0.6</v>
      </c>
      <c r="CE47" s="357">
        <f t="shared" si="21"/>
        <v>0.55000000000000004</v>
      </c>
      <c r="CF47" s="357">
        <f t="shared" si="21"/>
        <v>0.4</v>
      </c>
      <c r="CG47" s="357">
        <f t="shared" si="21"/>
        <v>0.35</v>
      </c>
      <c r="CH47" s="357">
        <f t="shared" si="21"/>
        <v>0.71</v>
      </c>
      <c r="CI47" s="357">
        <f t="shared" si="21"/>
        <v>0.6426822157434402</v>
      </c>
      <c r="CJ47" s="357">
        <f t="shared" si="21"/>
        <v>0.62830903790087456</v>
      </c>
      <c r="CK47" s="357">
        <f t="shared" si="21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22">+CP48/CP$85+CP49</f>
        <v>0.37492711370262433</v>
      </c>
      <c r="CQ47" s="813">
        <f t="shared" si="22"/>
        <v>0</v>
      </c>
      <c r="CR47" s="750">
        <f t="shared" si="22"/>
        <v>0</v>
      </c>
      <c r="CS47" s="813">
        <f t="shared" si="22"/>
        <v>0.13078717201166179</v>
      </c>
      <c r="CT47" s="750">
        <f t="shared" si="22"/>
        <v>8.2682215743440229E-2</v>
      </c>
      <c r="CU47" s="750">
        <f t="shared" si="22"/>
        <v>7.3309037900874632E-2</v>
      </c>
      <c r="CV47" s="780">
        <f t="shared" si="22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 t="shared" si="18"/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 t="shared" si="18"/>
        <v>0</v>
      </c>
      <c r="DD48" s="518"/>
      <c r="DE48" s="516"/>
      <c r="DF48" s="285"/>
    </row>
    <row r="49" spans="1:111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 t="shared" si="18"/>
        <v>0</v>
      </c>
      <c r="DD49" s="517"/>
      <c r="DE49" s="516"/>
      <c r="DF49" s="285"/>
    </row>
    <row r="50" spans="1:111" x14ac:dyDescent="0.2">
      <c r="A50" s="219"/>
      <c r="B50" s="880"/>
      <c r="C50" s="17"/>
      <c r="D50" s="22" t="s">
        <v>36</v>
      </c>
      <c r="E50" s="121">
        <f t="shared" ref="E50:AI50" si="23">+E51/E$85+E52</f>
        <v>3.5868005738880919</v>
      </c>
      <c r="F50" s="121">
        <f t="shared" si="23"/>
        <v>0</v>
      </c>
      <c r="G50" s="121">
        <f t="shared" si="23"/>
        <v>3.5494978479196555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0">
        <f t="shared" si="23"/>
        <v>0</v>
      </c>
      <c r="N50" s="121">
        <f t="shared" si="23"/>
        <v>0</v>
      </c>
      <c r="O50" s="121">
        <f t="shared" si="23"/>
        <v>0</v>
      </c>
      <c r="P50" s="172">
        <f t="shared" si="23"/>
        <v>0</v>
      </c>
      <c r="Q50" s="121">
        <f t="shared" si="23"/>
        <v>0</v>
      </c>
      <c r="R50" s="121">
        <f t="shared" si="23"/>
        <v>0</v>
      </c>
      <c r="S50" s="188">
        <f t="shared" si="23"/>
        <v>0</v>
      </c>
      <c r="T50" s="188">
        <f t="shared" si="23"/>
        <v>0</v>
      </c>
      <c r="U50" s="188">
        <f t="shared" si="23"/>
        <v>0</v>
      </c>
      <c r="V50" s="188">
        <f t="shared" si="23"/>
        <v>0</v>
      </c>
      <c r="W50" s="188">
        <f t="shared" si="23"/>
        <v>0</v>
      </c>
      <c r="X50" s="188">
        <f t="shared" si="23"/>
        <v>0</v>
      </c>
      <c r="Y50" s="188">
        <f t="shared" si="23"/>
        <v>0</v>
      </c>
      <c r="Z50" s="188">
        <f t="shared" si="23"/>
        <v>0</v>
      </c>
      <c r="AA50" s="188">
        <f t="shared" si="23"/>
        <v>0</v>
      </c>
      <c r="AB50" s="188">
        <f t="shared" si="23"/>
        <v>0</v>
      </c>
      <c r="AC50" s="188">
        <f t="shared" si="23"/>
        <v>0</v>
      </c>
      <c r="AD50" s="188">
        <f t="shared" si="23"/>
        <v>0</v>
      </c>
      <c r="AE50" s="188">
        <f t="shared" si="23"/>
        <v>0</v>
      </c>
      <c r="AF50" s="188">
        <f t="shared" si="23"/>
        <v>0</v>
      </c>
      <c r="AG50" s="188">
        <f t="shared" si="23"/>
        <v>3.6269956458635702</v>
      </c>
      <c r="AH50" s="188">
        <f t="shared" si="23"/>
        <v>18.13933236574746</v>
      </c>
      <c r="AI50" s="188">
        <f t="shared" si="23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4">+AY51/AY$85+AY52</f>
        <v>0</v>
      </c>
      <c r="AZ50" s="188">
        <f t="shared" si="24"/>
        <v>0</v>
      </c>
      <c r="BA50" s="188">
        <f t="shared" si="24"/>
        <v>0</v>
      </c>
      <c r="BB50" s="188">
        <f t="shared" si="24"/>
        <v>0</v>
      </c>
      <c r="BC50" s="188">
        <f t="shared" si="24"/>
        <v>0</v>
      </c>
      <c r="BD50" s="188">
        <f t="shared" si="24"/>
        <v>0</v>
      </c>
      <c r="BE50" s="188">
        <f t="shared" si="24"/>
        <v>0</v>
      </c>
      <c r="BF50" s="188">
        <f t="shared" si="24"/>
        <v>0</v>
      </c>
      <c r="BG50" s="188">
        <f t="shared" si="24"/>
        <v>0</v>
      </c>
      <c r="BH50" s="188">
        <f t="shared" si="24"/>
        <v>0</v>
      </c>
      <c r="BI50" s="188">
        <f t="shared" si="24"/>
        <v>0</v>
      </c>
      <c r="BJ50" s="188">
        <f t="shared" si="24"/>
        <v>0</v>
      </c>
      <c r="BK50" s="188">
        <f t="shared" si="24"/>
        <v>0</v>
      </c>
      <c r="BL50" s="438">
        <f t="shared" si="24"/>
        <v>42.689775510204079</v>
      </c>
      <c r="BM50" s="188">
        <f t="shared" si="24"/>
        <v>0</v>
      </c>
      <c r="BN50" s="322">
        <f t="shared" si="24"/>
        <v>0</v>
      </c>
      <c r="BO50" s="322">
        <f t="shared" si="24"/>
        <v>0</v>
      </c>
      <c r="BP50" s="322">
        <f t="shared" si="24"/>
        <v>22.277157208454813</v>
      </c>
      <c r="BQ50" s="322">
        <f t="shared" si="24"/>
        <v>118.14701221574343</v>
      </c>
      <c r="BR50" s="357">
        <f t="shared" si="24"/>
        <v>166.85890972886298</v>
      </c>
      <c r="BS50" s="452">
        <f t="shared" si="24"/>
        <v>120.67988466034986</v>
      </c>
      <c r="BT50" s="357">
        <f t="shared" si="24"/>
        <v>209.33883865597659</v>
      </c>
      <c r="BU50" s="486">
        <f t="shared" si="24"/>
        <v>82.805529978134047</v>
      </c>
      <c r="BV50" s="486">
        <f t="shared" si="24"/>
        <v>0</v>
      </c>
      <c r="BW50" s="486">
        <f t="shared" ref="BW50:CK50" si="25">+BW51/BW$85+BW52</f>
        <v>67.036342978134115</v>
      </c>
      <c r="BX50" s="486">
        <f t="shared" si="25"/>
        <v>0</v>
      </c>
      <c r="BY50" s="357">
        <f t="shared" si="25"/>
        <v>9.046552934402289</v>
      </c>
      <c r="BZ50" s="486">
        <f t="shared" si="25"/>
        <v>0</v>
      </c>
      <c r="CA50" s="486">
        <f t="shared" si="25"/>
        <v>0</v>
      </c>
      <c r="CB50" s="357">
        <f t="shared" si="25"/>
        <v>0</v>
      </c>
      <c r="CC50" s="486">
        <f t="shared" si="25"/>
        <v>71.545680758017483</v>
      </c>
      <c r="CD50" s="357">
        <f t="shared" si="25"/>
        <v>0</v>
      </c>
      <c r="CE50" s="357">
        <f t="shared" si="25"/>
        <v>0</v>
      </c>
      <c r="CF50" s="357">
        <f t="shared" si="25"/>
        <v>0</v>
      </c>
      <c r="CG50" s="357">
        <f t="shared" si="25"/>
        <v>0</v>
      </c>
      <c r="CH50" s="357">
        <f t="shared" si="25"/>
        <v>0</v>
      </c>
      <c r="CI50" s="357">
        <f t="shared" si="25"/>
        <v>0</v>
      </c>
      <c r="CJ50" s="357">
        <f t="shared" si="25"/>
        <v>0</v>
      </c>
      <c r="CK50" s="357">
        <f t="shared" si="25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6">+CP51/CP$85+CP52</f>
        <v>0</v>
      </c>
      <c r="CQ50" s="813">
        <f t="shared" si="26"/>
        <v>0</v>
      </c>
      <c r="CR50" s="750">
        <f t="shared" si="26"/>
        <v>0</v>
      </c>
      <c r="CS50" s="813">
        <f t="shared" si="26"/>
        <v>0</v>
      </c>
      <c r="CT50" s="750">
        <f t="shared" si="26"/>
        <v>0</v>
      </c>
      <c r="CU50" s="750">
        <f t="shared" si="26"/>
        <v>0</v>
      </c>
      <c r="CV50" s="780">
        <f t="shared" si="26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 t="shared" si="18"/>
        <v>0</v>
      </c>
      <c r="DD50" s="518"/>
      <c r="DE50" s="516"/>
      <c r="DF50" s="285"/>
    </row>
    <row r="51" spans="1:111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 t="shared" si="18"/>
        <v>0</v>
      </c>
      <c r="DD51" s="518"/>
      <c r="DE51" s="516"/>
      <c r="DF51" s="285"/>
    </row>
    <row r="52" spans="1:111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 t="shared" si="18"/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871"/>
      <c r="CX53" s="842"/>
      <c r="CY53" s="842"/>
      <c r="CZ53" s="842"/>
      <c r="DA53" s="842"/>
      <c r="DB53" s="842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79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79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43">
        <v>83.40968307523346</v>
      </c>
      <c r="CW57" s="872">
        <v>83.482036749262448</v>
      </c>
      <c r="CX57" s="843">
        <v>83.358241747213484</v>
      </c>
      <c r="CY57" s="843">
        <v>83.427156630126433</v>
      </c>
      <c r="CZ57" s="843">
        <v>83.47155309268868</v>
      </c>
      <c r="DA57" s="843">
        <v>83.500458525527094</v>
      </c>
      <c r="DB57" s="843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79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44"/>
      <c r="CW58" s="814"/>
      <c r="CX58" s="844"/>
      <c r="CY58" s="844"/>
      <c r="CZ58" s="844"/>
      <c r="DA58" s="844"/>
      <c r="DB58" s="844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79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79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45">
        <v>76.42541983415002</v>
      </c>
      <c r="CW60" s="832">
        <v>76.690453957221294</v>
      </c>
      <c r="CX60" s="843">
        <v>76.636478661602865</v>
      </c>
      <c r="CY60" s="843">
        <v>76.75051630682465</v>
      </c>
      <c r="CZ60" s="843">
        <v>77.005585378524472</v>
      </c>
      <c r="DA60" s="843">
        <v>76.649337860890881</v>
      </c>
      <c r="DB60" s="845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79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79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79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45">
        <v>77.314791147981069</v>
      </c>
      <c r="CW63" s="832">
        <v>76.965618566751559</v>
      </c>
      <c r="CX63" s="843">
        <v>77.147810045655348</v>
      </c>
      <c r="CY63" s="843">
        <v>77.093700786834177</v>
      </c>
      <c r="CZ63" s="843">
        <v>76.958015918630792</v>
      </c>
      <c r="DA63" s="843">
        <v>76.9850982855409</v>
      </c>
      <c r="DB63" s="845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79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44"/>
      <c r="CW64" s="814"/>
      <c r="CX64" s="844"/>
      <c r="CY64" s="844"/>
      <c r="CZ64" s="844"/>
      <c r="DA64" s="844"/>
      <c r="DB64" s="844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79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79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43">
        <v>93.645541531881577</v>
      </c>
      <c r="CY66" s="843">
        <v>93.653991553493114</v>
      </c>
      <c r="CZ66" s="843">
        <v>93.665081637693177</v>
      </c>
      <c r="DA66" s="843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79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43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79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79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43">
        <v>83.423608514884833</v>
      </c>
      <c r="CY69" s="843">
        <v>83.508314325521283</v>
      </c>
      <c r="CZ69" s="843">
        <v>83.482929068852442</v>
      </c>
      <c r="DA69" s="843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79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43"/>
      <c r="CY70" s="846"/>
      <c r="CZ70" s="846"/>
      <c r="DA70" s="846"/>
      <c r="DB70" s="846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79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 t="shared" ref="DC71:DC78" si="27">+DB71-CW71</f>
        <v>89.822088607760634</v>
      </c>
      <c r="DD71" s="517">
        <f t="shared" ref="DD71:DD78" si="28">(+(DB71/CW71-1))*100</f>
        <v>1.7558567686725146</v>
      </c>
      <c r="DE71" s="516"/>
      <c r="DF71" s="285"/>
      <c r="DG71" s="291"/>
    </row>
    <row r="72" spans="1:113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 t="shared" si="27"/>
        <v>57.037713017493161</v>
      </c>
      <c r="DD72" s="517">
        <f t="shared" si="28"/>
        <v>3.0355435568735878</v>
      </c>
      <c r="DE72" s="516"/>
      <c r="DF72" s="285"/>
      <c r="DG72" s="291"/>
    </row>
    <row r="73" spans="1:113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 t="shared" si="27"/>
        <v>-4.0682049081633522</v>
      </c>
      <c r="DD73" s="517">
        <f t="shared" si="28"/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 t="shared" si="27"/>
        <v>43.449997148431521</v>
      </c>
      <c r="DD74" s="517">
        <f t="shared" si="28"/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 t="shared" si="27"/>
        <v>-6.5974166500004685</v>
      </c>
      <c r="DD75" s="517">
        <f t="shared" si="28"/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7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 t="shared" si="27"/>
        <v>105.72184595854401</v>
      </c>
      <c r="DD76" s="517">
        <f t="shared" si="28"/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 t="shared" si="27"/>
        <v>59.584745780112371</v>
      </c>
      <c r="DD77" s="517">
        <f t="shared" si="28"/>
        <v>5.8351419466828203</v>
      </c>
      <c r="DE77" s="516"/>
      <c r="DF77" s="285"/>
      <c r="DG77" s="291"/>
    </row>
    <row r="78" spans="1:113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 t="shared" si="27"/>
        <v>46.137100178431524</v>
      </c>
      <c r="DD78" s="517">
        <f t="shared" si="28"/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79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7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9">+DA80-CW80</f>
        <v>155.15146959184131</v>
      </c>
      <c r="DD80" s="517">
        <f t="shared" ref="DD80:DD82" si="30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9"/>
        <v>14355.068793996428</v>
      </c>
      <c r="DD81" s="517" t="e">
        <f t="shared" si="30"/>
        <v>#DIV/0!</v>
      </c>
      <c r="DE81" s="516"/>
      <c r="DF81" s="285"/>
      <c r="DG81" s="291"/>
    </row>
    <row r="82" spans="1:111" x14ac:dyDescent="0.2">
      <c r="A82" s="219"/>
      <c r="B82" s="879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9"/>
        <v>2.8447297694597751E-2</v>
      </c>
      <c r="DD82" s="517">
        <f t="shared" si="30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873"/>
      <c r="CX83" s="847"/>
      <c r="CY83" s="847"/>
      <c r="CZ83" s="847"/>
      <c r="DA83" s="847"/>
      <c r="DB83" s="847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31">+J85+0.1</f>
        <v>7.0699999999999994</v>
      </c>
      <c r="K84" s="135">
        <f t="shared" si="31"/>
        <v>7.0699999999999994</v>
      </c>
      <c r="L84" s="128">
        <f t="shared" si="31"/>
        <v>7.0699999999999994</v>
      </c>
      <c r="M84" s="129">
        <f t="shared" si="31"/>
        <v>7.0699999999999994</v>
      </c>
      <c r="N84" s="135">
        <f t="shared" si="31"/>
        <v>7.0699999999999994</v>
      </c>
      <c r="O84" s="135">
        <f t="shared" si="31"/>
        <v>7.0699999999999994</v>
      </c>
      <c r="P84" s="171">
        <v>7.07</v>
      </c>
      <c r="Q84" s="135">
        <f t="shared" ref="Q84:Y84" si="32">+Q85+0.1</f>
        <v>7.0699999999999994</v>
      </c>
      <c r="R84" s="135">
        <f t="shared" si="32"/>
        <v>7.0699999999999994</v>
      </c>
      <c r="S84" s="191">
        <f t="shared" si="32"/>
        <v>7.0699999999999994</v>
      </c>
      <c r="T84" s="191">
        <f t="shared" si="32"/>
        <v>7.0699999999999994</v>
      </c>
      <c r="U84" s="191">
        <f t="shared" si="32"/>
        <v>7.0699999999999994</v>
      </c>
      <c r="V84" s="191">
        <f t="shared" si="32"/>
        <v>7.0699999999999994</v>
      </c>
      <c r="W84" s="191">
        <f t="shared" si="32"/>
        <v>7.0699999999999994</v>
      </c>
      <c r="X84" s="191">
        <f t="shared" si="32"/>
        <v>7.0699999999999994</v>
      </c>
      <c r="Y84" s="191">
        <f t="shared" si="32"/>
        <v>7.0699999999999994</v>
      </c>
      <c r="Z84" s="191">
        <f t="shared" ref="Z84:AH84" si="33">+Z85+0.1</f>
        <v>7.0699999999999994</v>
      </c>
      <c r="AA84" s="191">
        <f t="shared" si="33"/>
        <v>7.0699999999999994</v>
      </c>
      <c r="AB84" s="191">
        <f t="shared" si="33"/>
        <v>7.06</v>
      </c>
      <c r="AC84" s="191">
        <f t="shared" si="33"/>
        <v>7.04</v>
      </c>
      <c r="AD84" s="191">
        <f t="shared" si="33"/>
        <v>7.04</v>
      </c>
      <c r="AE84" s="191">
        <f t="shared" si="33"/>
        <v>7.02</v>
      </c>
      <c r="AF84" s="191">
        <f t="shared" si="33"/>
        <v>7</v>
      </c>
      <c r="AG84" s="191">
        <f t="shared" si="33"/>
        <v>6.9899999999999993</v>
      </c>
      <c r="AH84" s="191">
        <f t="shared" si="33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34">+AL85+0.1</f>
        <v>6.97</v>
      </c>
      <c r="AM84" s="191">
        <f t="shared" si="34"/>
        <v>6.97</v>
      </c>
      <c r="AN84" s="191">
        <f t="shared" si="34"/>
        <v>6.96</v>
      </c>
      <c r="AO84" s="191">
        <f t="shared" si="34"/>
        <v>6.96</v>
      </c>
      <c r="AP84" s="191">
        <f t="shared" si="34"/>
        <v>6.96</v>
      </c>
      <c r="AQ84" s="191">
        <f t="shared" si="34"/>
        <v>6.96</v>
      </c>
      <c r="AR84" s="191">
        <f t="shared" si="34"/>
        <v>6.96</v>
      </c>
      <c r="AS84" s="191">
        <f t="shared" si="34"/>
        <v>6.96</v>
      </c>
      <c r="AT84" s="191">
        <f t="shared" si="34"/>
        <v>6.96</v>
      </c>
      <c r="AU84" s="356">
        <f t="shared" si="34"/>
        <v>6.96</v>
      </c>
      <c r="AV84" s="385">
        <f t="shared" si="34"/>
        <v>6.96</v>
      </c>
      <c r="AW84" s="191">
        <f t="shared" si="34"/>
        <v>6.96</v>
      </c>
      <c r="AX84" s="191">
        <f t="shared" si="34"/>
        <v>6.96</v>
      </c>
      <c r="AY84" s="191">
        <f t="shared" si="34"/>
        <v>6.96</v>
      </c>
      <c r="AZ84" s="191">
        <f t="shared" si="34"/>
        <v>6.96</v>
      </c>
      <c r="BA84" s="191">
        <f t="shared" si="34"/>
        <v>6.96</v>
      </c>
      <c r="BB84" s="191">
        <f t="shared" si="34"/>
        <v>6.96</v>
      </c>
      <c r="BC84" s="191">
        <f t="shared" si="34"/>
        <v>6.96</v>
      </c>
      <c r="BD84" s="191">
        <f t="shared" si="34"/>
        <v>6.96</v>
      </c>
      <c r="BE84" s="191">
        <f t="shared" si="34"/>
        <v>6.96</v>
      </c>
      <c r="BF84" s="191">
        <f t="shared" si="34"/>
        <v>6.96</v>
      </c>
      <c r="BG84" s="191">
        <f t="shared" si="34"/>
        <v>6.96</v>
      </c>
      <c r="BH84" s="191">
        <f t="shared" si="34"/>
        <v>6.96</v>
      </c>
      <c r="BI84" s="191">
        <f t="shared" si="34"/>
        <v>6.96</v>
      </c>
      <c r="BJ84" s="191">
        <f t="shared" si="34"/>
        <v>6.96</v>
      </c>
      <c r="BK84" s="191">
        <f t="shared" si="34"/>
        <v>6.96</v>
      </c>
      <c r="BL84" s="442">
        <f t="shared" si="34"/>
        <v>6.96</v>
      </c>
      <c r="BM84" s="191">
        <f t="shared" si="34"/>
        <v>6.96</v>
      </c>
      <c r="BN84" s="356">
        <f t="shared" si="34"/>
        <v>6.96</v>
      </c>
      <c r="BO84" s="356">
        <f t="shared" si="34"/>
        <v>6.96</v>
      </c>
      <c r="BP84" s="356">
        <f t="shared" si="34"/>
        <v>6.96</v>
      </c>
      <c r="BQ84" s="356">
        <f t="shared" si="34"/>
        <v>6.96</v>
      </c>
      <c r="BR84" s="356">
        <f t="shared" ref="BR84:CM84" si="35">+BR85+0.1</f>
        <v>6.96</v>
      </c>
      <c r="BS84" s="450">
        <f t="shared" si="35"/>
        <v>6.96</v>
      </c>
      <c r="BT84" s="356">
        <f t="shared" si="35"/>
        <v>6.96</v>
      </c>
      <c r="BU84" s="451">
        <f t="shared" si="35"/>
        <v>6.96</v>
      </c>
      <c r="BV84" s="451">
        <f t="shared" si="35"/>
        <v>6.96</v>
      </c>
      <c r="BW84" s="451">
        <f t="shared" si="35"/>
        <v>6.96</v>
      </c>
      <c r="BX84" s="451">
        <f t="shared" si="35"/>
        <v>6.96</v>
      </c>
      <c r="BY84" s="356">
        <f t="shared" si="35"/>
        <v>6.96</v>
      </c>
      <c r="BZ84" s="451">
        <f t="shared" si="35"/>
        <v>6.96</v>
      </c>
      <c r="CA84" s="356">
        <f t="shared" si="35"/>
        <v>6.96</v>
      </c>
      <c r="CB84" s="356">
        <f t="shared" si="35"/>
        <v>6.96</v>
      </c>
      <c r="CC84" s="451">
        <f t="shared" si="35"/>
        <v>6.96</v>
      </c>
      <c r="CD84" s="451">
        <f t="shared" si="35"/>
        <v>6.96</v>
      </c>
      <c r="CE84" s="356">
        <f t="shared" si="35"/>
        <v>6.96</v>
      </c>
      <c r="CF84" s="356">
        <f t="shared" si="35"/>
        <v>6.96</v>
      </c>
      <c r="CG84" s="356">
        <f t="shared" si="35"/>
        <v>6.96</v>
      </c>
      <c r="CH84" s="356">
        <f t="shared" si="35"/>
        <v>6.96</v>
      </c>
      <c r="CI84" s="356">
        <f t="shared" si="35"/>
        <v>6.96</v>
      </c>
      <c r="CJ84" s="356">
        <f t="shared" si="35"/>
        <v>6.96</v>
      </c>
      <c r="CK84" s="356">
        <f t="shared" si="35"/>
        <v>6.96</v>
      </c>
      <c r="CL84" s="763">
        <f t="shared" si="35"/>
        <v>6.96</v>
      </c>
      <c r="CM84" s="763">
        <f t="shared" si="35"/>
        <v>6.96</v>
      </c>
      <c r="CN84" s="763">
        <v>6.96</v>
      </c>
      <c r="CO84" s="763">
        <v>6.96</v>
      </c>
      <c r="CP84" s="815">
        <f t="shared" ref="CP84:CV84" si="36">+CP85+0.1</f>
        <v>6.96</v>
      </c>
      <c r="CQ84" s="815">
        <f t="shared" si="36"/>
        <v>6.96</v>
      </c>
      <c r="CR84" s="763">
        <f t="shared" si="36"/>
        <v>6.96</v>
      </c>
      <c r="CS84" s="815">
        <f t="shared" si="36"/>
        <v>6.96</v>
      </c>
      <c r="CT84" s="763">
        <f t="shared" si="36"/>
        <v>6.96</v>
      </c>
      <c r="CU84" s="763">
        <f t="shared" si="36"/>
        <v>6.96</v>
      </c>
      <c r="CV84" s="848">
        <f t="shared" si="36"/>
        <v>6.96</v>
      </c>
      <c r="CW84" s="815">
        <v>6.96</v>
      </c>
      <c r="CX84" s="848">
        <f>+CX85+0.1</f>
        <v>6.96</v>
      </c>
      <c r="CY84" s="848">
        <f>+CY85+0.1</f>
        <v>6.96</v>
      </c>
      <c r="CZ84" s="848">
        <f>+CZ85+0.1</f>
        <v>6.96</v>
      </c>
      <c r="DA84" s="848">
        <f>+DA85+0.1</f>
        <v>6.96</v>
      </c>
      <c r="DB84" s="848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48">
        <v>6.86</v>
      </c>
      <c r="CW85" s="815">
        <v>6.86</v>
      </c>
      <c r="CX85" s="848">
        <v>6.86</v>
      </c>
      <c r="CY85" s="848">
        <v>6.86</v>
      </c>
      <c r="CZ85" s="848">
        <v>6.86</v>
      </c>
      <c r="DA85" s="848">
        <v>6.86</v>
      </c>
      <c r="DB85" s="848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54">
        <v>6.94</v>
      </c>
      <c r="CY86" s="854">
        <v>6.9440805547545423</v>
      </c>
      <c r="CZ86" s="854">
        <v>6.94</v>
      </c>
      <c r="DA86" s="854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874"/>
      <c r="CX87" s="849"/>
      <c r="CY87" s="849"/>
      <c r="CZ87" s="849"/>
      <c r="DA87" s="849"/>
      <c r="DB87" s="849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+[116]MACRO!$I$1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56">
        <v>2.15273</v>
      </c>
      <c r="CY88" s="850">
        <v>2.15151</v>
      </c>
      <c r="CZ88" s="850">
        <v>2.1531500000000001</v>
      </c>
      <c r="DA88" s="850">
        <v>2.1541700000000001</v>
      </c>
      <c r="DB88" s="850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55"/>
      <c r="CY89" s="849"/>
      <c r="CZ89" s="849"/>
      <c r="DA89" s="849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51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78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58">
        <v>1511.4283971064137</v>
      </c>
      <c r="CY91" s="852">
        <v>1511.4283971064137</v>
      </c>
      <c r="CZ91" s="852">
        <v>1511.4283971064137</v>
      </c>
      <c r="DA91" s="852">
        <v>1511.4283971064137</v>
      </c>
      <c r="DB91" s="852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57"/>
      <c r="CY92" s="853"/>
      <c r="CZ92" s="853"/>
      <c r="DA92" s="853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78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78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78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78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78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78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78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78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91"/>
      <c r="DD109" s="891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83" t="str">
        <f>+entero!D3</f>
        <v>V   A   R   I   A   B   L   E   S     b/</v>
      </c>
      <c r="E4" s="885" t="str">
        <f>+entero!E3</f>
        <v>2008                          A  fines de Dic*</v>
      </c>
      <c r="F4" s="885" t="str">
        <f>+entero!F3</f>
        <v>2009                          A  fines de Ene*</v>
      </c>
      <c r="G4" s="885" t="str">
        <f>+entero!G3</f>
        <v>2009                          A  fines de Feb*</v>
      </c>
      <c r="H4" s="885" t="str">
        <f>+entero!H3</f>
        <v>2009                          A  fines de Mar*</v>
      </c>
      <c r="I4" s="885" t="str">
        <f>+entero!I3</f>
        <v>2009                          A  fines de Abr*</v>
      </c>
      <c r="J4" s="885" t="str">
        <f>+entero!J3</f>
        <v>2009                          A  fines de May*</v>
      </c>
      <c r="K4" s="885" t="str">
        <f>+entero!K3</f>
        <v>2009                          A  fines de Jun*</v>
      </c>
      <c r="L4" s="885" t="str">
        <f>+entero!L3</f>
        <v>2009                          A  fines de Jul*</v>
      </c>
      <c r="M4" s="885" t="str">
        <f>+entero!M3</f>
        <v>2009                          A  fines de Ago*</v>
      </c>
      <c r="N4" s="885" t="str">
        <f>+entero!N3</f>
        <v>2009                          A  fines de Sep*</v>
      </c>
      <c r="O4" s="885" t="str">
        <f>+entero!O3</f>
        <v>2009                          A  fines de Oct*</v>
      </c>
      <c r="P4" s="885" t="str">
        <f>+entero!P3</f>
        <v>2009                          A  fines de Nov*</v>
      </c>
      <c r="Q4" s="885" t="str">
        <f>+entero!Q3</f>
        <v>2009                          A  fines de Dic*</v>
      </c>
      <c r="R4" s="885" t="str">
        <f>+entero!R3</f>
        <v>2010                          A  fines de Ene*</v>
      </c>
      <c r="S4" s="885" t="str">
        <f>+entero!S3</f>
        <v>2010                          A  fines de Feb*</v>
      </c>
      <c r="T4" s="885" t="str">
        <f>+entero!T3</f>
        <v>2010                          A  fines de Mar*</v>
      </c>
      <c r="U4" s="885" t="str">
        <f>+entero!U3</f>
        <v>2010                          A  fines de Abr*</v>
      </c>
      <c r="V4" s="885" t="str">
        <f>+entero!V3</f>
        <v>2010                          A  fines de May*</v>
      </c>
      <c r="W4" s="885" t="str">
        <f>+entero!W3</f>
        <v>2010                          A  fines de Jun*</v>
      </c>
      <c r="X4" s="885" t="str">
        <f>+entero!X3</f>
        <v>2010                          A  fines de Jul*</v>
      </c>
      <c r="Y4" s="885" t="str">
        <f>+entero!Y3</f>
        <v>2010                          A  fines de Ago*</v>
      </c>
      <c r="Z4" s="885" t="str">
        <f>+entero!Z3</f>
        <v>2010                          A  fines de Sep*</v>
      </c>
      <c r="AA4" s="885" t="str">
        <f>+entero!AA3</f>
        <v>2010                          A  fines de Oct*</v>
      </c>
      <c r="AB4" s="885" t="str">
        <f>+entero!AB3</f>
        <v>2010                          A  fines de Nov*</v>
      </c>
      <c r="AC4" s="885" t="str">
        <f>+entero!AC3</f>
        <v>2010                          A  fines de Dic*</v>
      </c>
      <c r="AD4" s="885" t="str">
        <f>+entero!AD3</f>
        <v>2011                          A  fines de Ene*</v>
      </c>
      <c r="AE4" s="885" t="str">
        <f>+entero!AE3</f>
        <v>2011                          A  fines de Feb*</v>
      </c>
      <c r="AF4" s="885" t="str">
        <f>+entero!AF3</f>
        <v>2011                          A  fines de Mar*</v>
      </c>
      <c r="AG4" s="885" t="str">
        <f>+entero!AG3</f>
        <v>2011                          A  fines de Abr*</v>
      </c>
      <c r="AH4" s="885" t="str">
        <f>+entero!AH3</f>
        <v>2011                          A  fines de May*</v>
      </c>
      <c r="AI4" s="885" t="str">
        <f>+entero!AI3</f>
        <v>2011                          A  fines de Jun*</v>
      </c>
      <c r="AJ4" s="885" t="str">
        <f>+entero!AJ3</f>
        <v>2011                          A  fines de Jul*</v>
      </c>
      <c r="AK4" s="885" t="str">
        <f>+entero!AK3</f>
        <v>2011                          A  fines de Ago*</v>
      </c>
      <c r="AL4" s="885" t="str">
        <f>+entero!AL3</f>
        <v>2011                          A  fines de Sep*</v>
      </c>
      <c r="AM4" s="885" t="str">
        <f>+entero!AM3</f>
        <v>2011                          A  fines de Oct*</v>
      </c>
      <c r="AN4" s="885" t="str">
        <f>+entero!AN3</f>
        <v>2011                          A  fines de Nov*</v>
      </c>
      <c r="AO4" s="885" t="str">
        <f>+entero!AO3</f>
        <v>2011                          A  fines de Dic*</v>
      </c>
      <c r="AP4" s="885" t="str">
        <f>+entero!AP3</f>
        <v>2012                          A  fines de Ene*</v>
      </c>
      <c r="AQ4" s="885" t="str">
        <f>+entero!AQ3</f>
        <v>2012                          A  fines de Feb*</v>
      </c>
      <c r="AR4" s="885" t="str">
        <f>+entero!AR3</f>
        <v>2012                          A  fines de Mar*</v>
      </c>
      <c r="AS4" s="885" t="str">
        <f>+entero!AS3</f>
        <v>2012                          A  fines de Abr*</v>
      </c>
      <c r="AT4" s="885" t="str">
        <f>+entero!AT3</f>
        <v>2012                          A  fines de May*</v>
      </c>
      <c r="AU4" s="885" t="str">
        <f>+entero!AU3</f>
        <v>2012                          A  fines de Jun*</v>
      </c>
      <c r="AV4" s="885" t="str">
        <f>+entero!AV3</f>
        <v>2012                          A  fines de Jul*</v>
      </c>
      <c r="AW4" s="885" t="str">
        <f>+entero!AW3</f>
        <v>2012                          A  fines de Ago*</v>
      </c>
      <c r="AX4" s="885" t="str">
        <f>+entero!AX3</f>
        <v>2012                          A  fines de Sep*</v>
      </c>
      <c r="AY4" s="885" t="str">
        <f>+entero!AY3</f>
        <v>2012                          A  fines de Oct*</v>
      </c>
      <c r="AZ4" s="885" t="str">
        <f>+entero!AZ3</f>
        <v>2012                          A  fines de Nov*</v>
      </c>
      <c r="BA4" s="885" t="str">
        <f>+entero!BA3</f>
        <v>2012                          A  fines de Dic*</v>
      </c>
      <c r="BB4" s="885" t="str">
        <f>+entero!BB3</f>
        <v>2013                          A  fines de Ene*</v>
      </c>
      <c r="BC4" s="885" t="str">
        <f>+entero!BC3</f>
        <v>2013                          A  fines de Feb*</v>
      </c>
      <c r="BD4" s="885" t="str">
        <f>+entero!BD3</f>
        <v>2013                          A  fines de Mar*</v>
      </c>
      <c r="BE4" s="885" t="str">
        <f>+entero!BE3</f>
        <v>2013                          A  fines de Abr*</v>
      </c>
      <c r="BF4" s="885" t="str">
        <f>+entero!BF3</f>
        <v>2013                          A  fines de May*</v>
      </c>
      <c r="BG4" s="885" t="str">
        <f>+entero!BG3</f>
        <v>2013                          A  fines de Jun*</v>
      </c>
      <c r="BH4" s="885" t="str">
        <f>+entero!BH3</f>
        <v>2013                          A  fines de Jul*</v>
      </c>
      <c r="BI4" s="885" t="str">
        <f>+entero!BI3</f>
        <v>2013                          A  fines de Ago*</v>
      </c>
      <c r="BJ4" s="885" t="str">
        <f>+entero!BJ3</f>
        <v>2013                          A  fines de Sep*</v>
      </c>
      <c r="BK4" s="885" t="str">
        <f>+entero!BK3</f>
        <v>2013                          A  fines de Oct*</v>
      </c>
      <c r="BL4" s="885" t="str">
        <f>+entero!BL3</f>
        <v>2013                          A  fines de Nov*</v>
      </c>
      <c r="BM4" s="885" t="str">
        <f>+entero!BM3</f>
        <v>2013                          A  fines de Dic*</v>
      </c>
      <c r="BN4" s="885" t="str">
        <f>+entero!BN3</f>
        <v>2014                          A  fines de Ene*</v>
      </c>
      <c r="BO4" s="885" t="str">
        <f>+entero!BO3</f>
        <v>2014                          A  fines de Feb*</v>
      </c>
      <c r="BP4" s="885" t="str">
        <f>+entero!BP3</f>
        <v>2014                          A  fines de Mar*</v>
      </c>
      <c r="BQ4" s="885" t="str">
        <f>+entero!BQ3</f>
        <v>2014                          A  fines de Abr*</v>
      </c>
      <c r="BR4" s="885" t="str">
        <f>+entero!BR3</f>
        <v>2014                          A  fines de May*</v>
      </c>
      <c r="BS4" s="885" t="str">
        <f>+entero!BS3</f>
        <v>2014                          A  fines de Jun*</v>
      </c>
      <c r="BT4" s="885" t="str">
        <f>+entero!BT3</f>
        <v>2014                          A  fines de Jul*</v>
      </c>
      <c r="BU4" s="885" t="str">
        <f>+entero!BU3</f>
        <v>2014                          A  fines de Ago*</v>
      </c>
      <c r="BV4" s="885" t="str">
        <f>+entero!BV3</f>
        <v>2014                          A  fines de Sep*</v>
      </c>
      <c r="BW4" s="885" t="str">
        <f>+entero!BW3</f>
        <v>2014                          A  fines de Oct*</v>
      </c>
      <c r="BX4" s="885" t="str">
        <f>+entero!BX3</f>
        <v>2014                          A  fines de Nov*</v>
      </c>
      <c r="BY4" s="885" t="str">
        <f>+entero!BY3</f>
        <v>2014                          A  fines de Dic*</v>
      </c>
      <c r="BZ4" s="885" t="str">
        <f>+entero!BZ3</f>
        <v>2015                         A  fines de Ene*</v>
      </c>
      <c r="CA4" s="885" t="str">
        <f>+entero!CA3</f>
        <v>2015                         A  fines de Feb*</v>
      </c>
      <c r="CB4" s="885" t="str">
        <f>+entero!CB3</f>
        <v>2015                         A  fines de Mar*</v>
      </c>
      <c r="CC4" s="885" t="str">
        <f>+entero!CC3</f>
        <v xml:space="preserve">2015                         A  fines de Abr* </v>
      </c>
      <c r="CD4" s="885" t="str">
        <f>+entero!CD3</f>
        <v xml:space="preserve">2015                         A  fines de May* </v>
      </c>
      <c r="CE4" s="885" t="str">
        <f>+entero!CE3</f>
        <v xml:space="preserve">2015                         A  fines de Jun* </v>
      </c>
      <c r="CF4" s="885" t="str">
        <f>+entero!CF3</f>
        <v xml:space="preserve">2015                         A  fines de Jul* </v>
      </c>
      <c r="CG4" s="885" t="str">
        <f>+entero!CG3</f>
        <v xml:space="preserve">2015                         A  fines de Ago* </v>
      </c>
      <c r="CH4" s="885" t="str">
        <f>+entero!CH3</f>
        <v xml:space="preserve">2015                         A  fines de Sep* </v>
      </c>
      <c r="CI4" s="885" t="str">
        <f>+entero!CI3</f>
        <v xml:space="preserve">2015                         A  fines de Oct* </v>
      </c>
      <c r="CJ4" s="885" t="str">
        <f>+entero!CJ3</f>
        <v xml:space="preserve">2015                         A  fines de Nov* </v>
      </c>
      <c r="CK4" s="885" t="str">
        <f>+entero!CK3</f>
        <v xml:space="preserve">2015                         A  fines de Dic* </v>
      </c>
      <c r="CL4" s="885" t="str">
        <f>+entero!CL3</f>
        <v xml:space="preserve">2016                         A  fines de Ene* </v>
      </c>
      <c r="CM4" s="885" t="str">
        <f>+entero!CM3</f>
        <v xml:space="preserve">2016                         A  fines de Feb* </v>
      </c>
      <c r="CN4" s="885" t="str">
        <f>+entero!CN3</f>
        <v xml:space="preserve">2016                         A  fines de Mar* </v>
      </c>
      <c r="CO4" s="885" t="str">
        <f>+entero!CO3</f>
        <v xml:space="preserve">2016                         A  fines de Abr* </v>
      </c>
      <c r="CP4" s="885" t="str">
        <f>+entero!CP3</f>
        <v xml:space="preserve">2016                         A  fines de May* </v>
      </c>
      <c r="CQ4" s="885" t="str">
        <f>+entero!CQ3</f>
        <v xml:space="preserve">2016                         A  fines de Jun* </v>
      </c>
      <c r="CR4" s="885" t="str">
        <f>+entero!CR3</f>
        <v xml:space="preserve">2016                         A  fines de Jul* </v>
      </c>
      <c r="CS4" s="885" t="str">
        <f>+entero!CS3</f>
        <v xml:space="preserve">2016                         A  fines de Ago* </v>
      </c>
      <c r="CT4" s="899" t="str">
        <f>+entero!CT3</f>
        <v>Semana 1*</v>
      </c>
      <c r="CU4" s="899" t="str">
        <f>+entero!CU3</f>
        <v>Semana 2*</v>
      </c>
      <c r="CV4" s="899" t="str">
        <f>+entero!CV3</f>
        <v>Semana 3*</v>
      </c>
      <c r="CW4" s="899" t="str">
        <f>+entero!CW3</f>
        <v>Semana 4*</v>
      </c>
      <c r="CX4" s="904" t="str">
        <f>+entero!CX3</f>
        <v xml:space="preserve">   Semana 5*</v>
      </c>
      <c r="CY4" s="905"/>
      <c r="CZ4" s="905"/>
      <c r="DA4" s="905"/>
      <c r="DB4" s="906"/>
      <c r="DC4" s="902" t="s">
        <v>33</v>
      </c>
      <c r="DD4" s="903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901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900"/>
      <c r="CU5" s="900"/>
      <c r="CV5" s="900"/>
      <c r="CW5" s="900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42649.030517245374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78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78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78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78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78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78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78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78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78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78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78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78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abSelected="1"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91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15" t="str">
        <f>+entero!CX3</f>
        <v xml:space="preserve">   Semana 5*</v>
      </c>
      <c r="CY3" s="916"/>
      <c r="CZ3" s="916"/>
      <c r="DA3" s="916"/>
      <c r="DB3" s="917"/>
      <c r="DC3" s="913" t="s">
        <v>33</v>
      </c>
      <c r="DD3" s="91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912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  <c r="BX4" s="910"/>
      <c r="BY4" s="910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00"/>
      <c r="CU4" s="900"/>
      <c r="CV4" s="900"/>
      <c r="CW4" s="900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42649.030517245374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462"/>
      <c r="CU3" s="462"/>
      <c r="CV3" s="462"/>
      <c r="CW3" s="462"/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5" t="str">
        <f>+entero!CX3</f>
        <v xml:space="preserve">   Semana 5*</v>
      </c>
      <c r="CY3" s="905"/>
      <c r="CZ3" s="905"/>
      <c r="DA3" s="905"/>
      <c r="DB3" s="906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78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78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78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78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78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78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78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78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2016-10-06T04:47:44Z</cp:lastPrinted>
  <dcterms:created xsi:type="dcterms:W3CDTF">2002-08-27T17:11:09Z</dcterms:created>
  <dcterms:modified xsi:type="dcterms:W3CDTF">2016-10-06T04:48:15Z</dcterms:modified>
</cp:coreProperties>
</file>