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7" i="1" l="1"/>
  <c r="CF26" i="1"/>
  <c r="CF25" i="1"/>
  <c r="CF24" i="1"/>
  <c r="CF23" i="1"/>
  <c r="CE27" i="1"/>
  <c r="CE26" i="1"/>
  <c r="CE25" i="1"/>
  <c r="CE24" i="1"/>
  <c r="CE23" i="1"/>
  <c r="CD27" i="1"/>
  <c r="CD26" i="1"/>
  <c r="CD25" i="1"/>
  <c r="CD24" i="1"/>
  <c r="CD23" i="1"/>
  <c r="CC27" i="1"/>
  <c r="CC26" i="1"/>
  <c r="CC25" i="1"/>
  <c r="CC24" i="1"/>
  <c r="CC23" i="1"/>
  <c r="CB27" i="1"/>
  <c r="CB26" i="1"/>
  <c r="CB25" i="1"/>
  <c r="CB24" i="1"/>
  <c r="CB23" i="1"/>
  <c r="CH90" i="1" l="1"/>
  <c r="CH87" i="1"/>
  <c r="CH85" i="1"/>
  <c r="CH84" i="1"/>
  <c r="CH81" i="1"/>
  <c r="CH79" i="1"/>
  <c r="CH77" i="1"/>
  <c r="CH76" i="1"/>
  <c r="CH75" i="1"/>
  <c r="CH74" i="1"/>
  <c r="CH73" i="1"/>
  <c r="CH72" i="1"/>
  <c r="CH71" i="1"/>
  <c r="CH70" i="1"/>
  <c r="CH67" i="1"/>
  <c r="CH64" i="1"/>
  <c r="CH61" i="1"/>
  <c r="CH58" i="1"/>
  <c r="CH55" i="1"/>
  <c r="CH53" i="1"/>
  <c r="CH51" i="1"/>
  <c r="CH50" i="1"/>
  <c r="CH48" i="1"/>
  <c r="CH47" i="1"/>
  <c r="CH43" i="1"/>
  <c r="CH42" i="1"/>
  <c r="CH41" i="1"/>
  <c r="CH39" i="1"/>
  <c r="CH38" i="1"/>
  <c r="CH37" i="1"/>
  <c r="CH35" i="1"/>
  <c r="CH34" i="1"/>
  <c r="CH33" i="1"/>
  <c r="CH31" i="1"/>
  <c r="CH30" i="1"/>
  <c r="CH29" i="1"/>
  <c r="CH21" i="1"/>
  <c r="CH20" i="1"/>
  <c r="CH19" i="1"/>
  <c r="CH18" i="1"/>
  <c r="CH17" i="1"/>
  <c r="CH16" i="1"/>
  <c r="CH15" i="1"/>
  <c r="CH14" i="1"/>
  <c r="CH13" i="1"/>
  <c r="CH11" i="1"/>
  <c r="CH10" i="1"/>
  <c r="CH9" i="1"/>
  <c r="CH8" i="1"/>
  <c r="CH7" i="1"/>
  <c r="CG90" i="1"/>
  <c r="CG87" i="1"/>
  <c r="CG85" i="1"/>
  <c r="CG84" i="1"/>
  <c r="CG81" i="1"/>
  <c r="CG80" i="1"/>
  <c r="CG79" i="1"/>
  <c r="CG77" i="1"/>
  <c r="CG76" i="1"/>
  <c r="CG75" i="1"/>
  <c r="CG74" i="1"/>
  <c r="CG73" i="1"/>
  <c r="CG72" i="1"/>
  <c r="CG71" i="1"/>
  <c r="CG70" i="1"/>
  <c r="CG68" i="1"/>
  <c r="CG67" i="1"/>
  <c r="CG65" i="1"/>
  <c r="CG64" i="1"/>
  <c r="CG62" i="1"/>
  <c r="CG61" i="1"/>
  <c r="CG59" i="1"/>
  <c r="CG58" i="1"/>
  <c r="CG56" i="1"/>
  <c r="CG55" i="1"/>
  <c r="CG54" i="1"/>
  <c r="CG53" i="1"/>
  <c r="CG51" i="1"/>
  <c r="CG50" i="1"/>
  <c r="CG48" i="1"/>
  <c r="CG47" i="1"/>
  <c r="CG43" i="1"/>
  <c r="CG42" i="1"/>
  <c r="CG41" i="1"/>
  <c r="CG39" i="1"/>
  <c r="CG38" i="1"/>
  <c r="CG37" i="1"/>
  <c r="CG35" i="1"/>
  <c r="CG34" i="1"/>
  <c r="CG33" i="1"/>
  <c r="CG31" i="1"/>
  <c r="CG30" i="1"/>
  <c r="CG29" i="1"/>
  <c r="CG21" i="1"/>
  <c r="CG20" i="1"/>
  <c r="CG19" i="1"/>
  <c r="CG18" i="1"/>
  <c r="CG17" i="1"/>
  <c r="CG16" i="1"/>
  <c r="CG15" i="1"/>
  <c r="CG14" i="1"/>
  <c r="CG13" i="1"/>
  <c r="CG11" i="1"/>
  <c r="CG10" i="1"/>
  <c r="CG9" i="1"/>
  <c r="CG8" i="1"/>
  <c r="CG7" i="1"/>
  <c r="CA83" i="1"/>
  <c r="CA49" i="1"/>
  <c r="CA46" i="1"/>
  <c r="CA27" i="1"/>
  <c r="CH27" i="1" s="1"/>
  <c r="CA26" i="1"/>
  <c r="CH26" i="1" s="1"/>
  <c r="CA25" i="1"/>
  <c r="CH25" i="1" s="1"/>
  <c r="CA24" i="1"/>
  <c r="CH24" i="1" s="1"/>
  <c r="CA23" i="1"/>
  <c r="CH23" i="1" s="1"/>
  <c r="CA12" i="1"/>
  <c r="CA45" i="1" l="1"/>
  <c r="CG24" i="1"/>
  <c r="CG26" i="1"/>
  <c r="CG23" i="1"/>
  <c r="CG25" i="1"/>
  <c r="CG27" i="1"/>
  <c r="BL12" i="1"/>
  <c r="BK12" i="1"/>
  <c r="BI12" i="1"/>
  <c r="BH12" i="1"/>
  <c r="BF12" i="1"/>
  <c r="BE12" i="1"/>
  <c r="CH19" i="7" l="1"/>
  <c r="CG19" i="7"/>
  <c r="BY27" i="1" l="1"/>
  <c r="BY26" i="1"/>
  <c r="BY25" i="1"/>
  <c r="BY24" i="1"/>
  <c r="BY23" i="1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Z83" i="1"/>
  <c r="BZ49" i="1"/>
  <c r="BZ46" i="1"/>
  <c r="BZ27" i="1"/>
  <c r="BZ26" i="1"/>
  <c r="BZ25" i="1"/>
  <c r="BZ24" i="1"/>
  <c r="BZ23" i="1"/>
  <c r="BZ12" i="1"/>
  <c r="BY83" i="1"/>
  <c r="BY6" i="5" s="1"/>
  <c r="BY49" i="1"/>
  <c r="BY17" i="7" s="1"/>
  <c r="BY46" i="1"/>
  <c r="BY12" i="1"/>
  <c r="BY11" i="9" s="1"/>
  <c r="BY45" i="1" l="1"/>
  <c r="BY13" i="7" s="1"/>
  <c r="BZ45" i="1"/>
  <c r="BY14" i="7"/>
  <c r="D3" i="4"/>
  <c r="D3" i="10"/>
  <c r="D3" i="6"/>
  <c r="D3" i="7"/>
  <c r="D3" i="8"/>
  <c r="CH15" i="7" l="1"/>
  <c r="AU100" i="1" l="1"/>
  <c r="BM99" i="1"/>
  <c r="BM98" i="1"/>
  <c r="BM97" i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B49" i="1" l="1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83" i="1" l="1"/>
  <c r="BX6" i="5" s="1"/>
  <c r="BX49" i="1"/>
  <c r="BX17" i="7" s="1"/>
  <c r="BX46" i="1"/>
  <c r="BX27" i="1"/>
  <c r="BX10" i="8" s="1"/>
  <c r="BX26" i="1"/>
  <c r="BX9" i="8" s="1"/>
  <c r="BX25" i="1"/>
  <c r="BX8" i="8" s="1"/>
  <c r="BX24" i="1"/>
  <c r="BX7" i="8" s="1"/>
  <c r="BX23" i="1"/>
  <c r="BX6" i="8" s="1"/>
  <c r="BX12" i="1"/>
  <c r="BX11" i="9" s="1"/>
  <c r="BX45" i="1" l="1"/>
  <c r="BX13" i="7" s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CF12" i="1" l="1"/>
  <c r="CE12" i="1"/>
  <c r="CD12" i="1"/>
  <c r="CC12" i="1"/>
  <c r="CB12" i="1"/>
  <c r="BW12" i="1"/>
  <c r="BW11" i="9" s="1"/>
  <c r="CH12" i="1" l="1"/>
  <c r="CG12" i="1"/>
  <c r="BW83" i="1"/>
  <c r="BW6" i="5" s="1"/>
  <c r="BW49" i="1"/>
  <c r="BW17" i="7" s="1"/>
  <c r="BW46" i="1"/>
  <c r="BW27" i="1"/>
  <c r="BW10" i="8" s="1"/>
  <c r="BW26" i="1"/>
  <c r="BW9" i="8" s="1"/>
  <c r="BW25" i="1"/>
  <c r="BW8" i="8" s="1"/>
  <c r="BW24" i="1"/>
  <c r="BW7" i="8" s="1"/>
  <c r="BW23" i="1"/>
  <c r="BW6" i="8" s="1"/>
  <c r="BW45" i="1" l="1"/>
  <c r="BW13" i="7" s="1"/>
  <c r="BW14" i="7"/>
  <c r="D26" i="9"/>
  <c r="BV12" i="1" l="1"/>
  <c r="BU12" i="1"/>
  <c r="BT12" i="1"/>
  <c r="BS12" i="1"/>
  <c r="BR12" i="1"/>
  <c r="BQ12" i="1"/>
  <c r="BP12" i="1"/>
  <c r="BO12" i="1"/>
  <c r="BN12" i="1"/>
  <c r="BM12" i="1"/>
  <c r="BJ12" i="1"/>
  <c r="BG12" i="1"/>
  <c r="BD12" i="1"/>
  <c r="BC12" i="1"/>
  <c r="BB12" i="1"/>
  <c r="BA12" i="1"/>
  <c r="AO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2" i="1" l="1"/>
  <c r="AY12" i="1"/>
  <c r="AX12" i="1"/>
  <c r="AW12" i="1"/>
  <c r="AV12" i="1"/>
  <c r="AU12" i="1"/>
  <c r="AT12" i="1"/>
  <c r="AS12" i="1"/>
  <c r="AR12" i="1"/>
  <c r="AQ12" i="1"/>
  <c r="AP12" i="1"/>
  <c r="AN12" i="1"/>
  <c r="AM12" i="1"/>
  <c r="AL12" i="1"/>
  <c r="AK12" i="1"/>
  <c r="AJ12" i="1"/>
  <c r="AI12" i="1"/>
  <c r="AH12" i="1"/>
  <c r="AG12" i="1"/>
  <c r="AF12" i="1"/>
  <c r="AE12" i="1"/>
  <c r="AD12" i="1"/>
  <c r="E15" i="1"/>
  <c r="E14" i="9" s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83" i="1"/>
  <c r="BV6" i="5" s="1"/>
  <c r="BV49" i="1"/>
  <c r="BV17" i="7" s="1"/>
  <c r="BV46" i="1"/>
  <c r="BV27" i="1"/>
  <c r="BV10" i="8" s="1"/>
  <c r="BV26" i="1"/>
  <c r="BV9" i="8" s="1"/>
  <c r="BV25" i="1"/>
  <c r="BV8" i="8" s="1"/>
  <c r="BV24" i="1"/>
  <c r="BV7" i="8" s="1"/>
  <c r="BV23" i="1"/>
  <c r="BV6" i="8" s="1"/>
  <c r="BV11" i="9"/>
  <c r="BV45" i="1" l="1"/>
  <c r="BV13" i="7" s="1"/>
  <c r="BV14" i="7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83" i="1"/>
  <c r="BU6" i="5" s="1"/>
  <c r="BU49" i="1"/>
  <c r="BU17" i="7" s="1"/>
  <c r="BU46" i="1"/>
  <c r="BU27" i="1"/>
  <c r="BU26" i="1"/>
  <c r="BU9" i="8" s="1"/>
  <c r="BU25" i="1"/>
  <c r="BU24" i="1"/>
  <c r="BU7" i="8" s="1"/>
  <c r="BU23" i="1"/>
  <c r="BU11" i="9"/>
  <c r="BU45" i="1" l="1"/>
  <c r="BU13" i="7" s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83" i="1"/>
  <c r="BT6" i="5" s="1"/>
  <c r="BT49" i="1"/>
  <c r="BT17" i="7" s="1"/>
  <c r="BT46" i="1"/>
  <c r="BT27" i="1"/>
  <c r="BT10" i="8" s="1"/>
  <c r="BT26" i="1"/>
  <c r="BT9" i="8" s="1"/>
  <c r="BT25" i="1"/>
  <c r="BT8" i="8" s="1"/>
  <c r="BT24" i="1"/>
  <c r="BT7" i="8" s="1"/>
  <c r="BT23" i="1"/>
  <c r="BT6" i="8" s="1"/>
  <c r="BT11" i="9"/>
  <c r="BT45" i="1" l="1"/>
  <c r="BT13" i="7" s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83" i="1" l="1"/>
  <c r="BS6" i="5" s="1"/>
  <c r="BS49" i="1"/>
  <c r="BS17" i="7" s="1"/>
  <c r="BS46" i="1"/>
  <c r="BS27" i="1"/>
  <c r="BS10" i="8" s="1"/>
  <c r="BS26" i="1"/>
  <c r="BS9" i="8" s="1"/>
  <c r="BS25" i="1"/>
  <c r="BS8" i="8" s="1"/>
  <c r="BS24" i="1"/>
  <c r="BS7" i="8" s="1"/>
  <c r="BS23" i="1"/>
  <c r="BS6" i="8" s="1"/>
  <c r="BS11" i="9"/>
  <c r="BS45" i="1" l="1"/>
  <c r="BS13" i="7" s="1"/>
  <c r="BS14" i="7"/>
  <c r="CA10" i="10" l="1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83" i="1"/>
  <c r="BR6" i="5" s="1"/>
  <c r="BR49" i="1"/>
  <c r="BR17" i="7" s="1"/>
  <c r="BR46" i="1"/>
  <c r="BR27" i="1"/>
  <c r="BR26" i="1"/>
  <c r="BR25" i="1"/>
  <c r="BR24" i="1"/>
  <c r="BR23" i="1"/>
  <c r="BR11" i="9"/>
  <c r="BR45" i="1" l="1"/>
  <c r="BR13" i="7" s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83" i="1"/>
  <c r="BQ6" i="5" s="1"/>
  <c r="BQ49" i="1"/>
  <c r="BQ17" i="7" s="1"/>
  <c r="BQ46" i="1"/>
  <c r="BQ27" i="1"/>
  <c r="BQ10" i="8" s="1"/>
  <c r="BQ26" i="1"/>
  <c r="BQ9" i="8" s="1"/>
  <c r="BQ25" i="1"/>
  <c r="BQ8" i="8" s="1"/>
  <c r="BQ24" i="1"/>
  <c r="BQ7" i="8" s="1"/>
  <c r="BQ23" i="1"/>
  <c r="BQ6" i="8" s="1"/>
  <c r="BQ11" i="9"/>
  <c r="BQ45" i="1" l="1"/>
  <c r="BQ13" i="7" s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83" i="1" l="1"/>
  <c r="BP6" i="5" s="1"/>
  <c r="BP49" i="1"/>
  <c r="BP17" i="7" s="1"/>
  <c r="BP46" i="1"/>
  <c r="BP27" i="1"/>
  <c r="BP10" i="8" s="1"/>
  <c r="BP26" i="1"/>
  <c r="BP9" i="8" s="1"/>
  <c r="BP25" i="1"/>
  <c r="BP8" i="8" s="1"/>
  <c r="BP24" i="1"/>
  <c r="BP7" i="8" s="1"/>
  <c r="BP23" i="1"/>
  <c r="BP6" i="8" s="1"/>
  <c r="BP11" i="9"/>
  <c r="BP45" i="1" l="1"/>
  <c r="BP13" i="7" s="1"/>
  <c r="BP14" i="7"/>
  <c r="BO23" i="1"/>
  <c r="BO6" i="8" s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83" i="1"/>
  <c r="BO6" i="5" s="1"/>
  <c r="BO49" i="1"/>
  <c r="BO17" i="7" s="1"/>
  <c r="BO46" i="1"/>
  <c r="BO14" i="7" s="1"/>
  <c r="BO27" i="1"/>
  <c r="BO10" i="8" s="1"/>
  <c r="BO26" i="1"/>
  <c r="BO9" i="8" s="1"/>
  <c r="BO25" i="1"/>
  <c r="BO8" i="8" s="1"/>
  <c r="BO24" i="1"/>
  <c r="BO7" i="8" s="1"/>
  <c r="BO11" i="9"/>
  <c r="BO45" i="1" l="1"/>
  <c r="BO13" i="7" s="1"/>
  <c r="BM83" i="1"/>
  <c r="BJ83" i="1"/>
  <c r="BM49" i="1"/>
  <c r="BJ49" i="1"/>
  <c r="BM46" i="1"/>
  <c r="BJ46" i="1"/>
  <c r="BN27" i="1"/>
  <c r="BN26" i="1"/>
  <c r="BN25" i="1"/>
  <c r="BN24" i="1"/>
  <c r="BN23" i="1"/>
  <c r="BM27" i="1"/>
  <c r="BM26" i="1"/>
  <c r="BM25" i="1"/>
  <c r="BM24" i="1"/>
  <c r="BM23" i="1"/>
  <c r="BL23" i="1"/>
  <c r="BL27" i="1"/>
  <c r="BL26" i="1"/>
  <c r="BL25" i="1"/>
  <c r="BL24" i="1"/>
  <c r="BK27" i="1"/>
  <c r="BK26" i="1"/>
  <c r="BK25" i="1"/>
  <c r="BK24" i="1"/>
  <c r="BK23" i="1"/>
  <c r="BJ27" i="1"/>
  <c r="BJ26" i="1"/>
  <c r="BJ25" i="1"/>
  <c r="BJ24" i="1"/>
  <c r="BJ23" i="1"/>
  <c r="BM45" i="1" l="1"/>
  <c r="BJ45" i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83" i="1"/>
  <c r="BN6" i="5" s="1"/>
  <c r="BN49" i="1"/>
  <c r="BN17" i="7" s="1"/>
  <c r="BN46" i="1"/>
  <c r="BN11" i="9"/>
  <c r="BN45" i="1" l="1"/>
  <c r="BN13" i="7" s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83" i="1"/>
  <c r="BL6" i="5" s="1"/>
  <c r="BL49" i="1"/>
  <c r="BL17" i="7" s="1"/>
  <c r="BL46" i="1"/>
  <c r="BL14" i="7" s="1"/>
  <c r="BL10" i="8"/>
  <c r="BL9" i="8"/>
  <c r="BL8" i="8"/>
  <c r="BL7" i="8"/>
  <c r="BL6" i="8"/>
  <c r="BL11" i="9"/>
  <c r="BL45" i="1" l="1"/>
  <c r="BL13" i="7" s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83" i="1"/>
  <c r="BK6" i="5" s="1"/>
  <c r="BK49" i="1"/>
  <c r="BK17" i="7" s="1"/>
  <c r="BK46" i="1"/>
  <c r="BK14" i="7" s="1"/>
  <c r="BK10" i="8"/>
  <c r="BK9" i="8"/>
  <c r="BK8" i="8"/>
  <c r="BK7" i="8"/>
  <c r="BK6" i="8"/>
  <c r="BK11" i="9"/>
  <c r="BK45" i="1" l="1"/>
  <c r="BK13" i="7" s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83" i="1"/>
  <c r="BI6" i="5" s="1"/>
  <c r="BI49" i="1"/>
  <c r="BI17" i="7" s="1"/>
  <c r="BI46" i="1"/>
  <c r="BI14" i="7" s="1"/>
  <c r="BI27" i="1"/>
  <c r="BI10" i="8" s="1"/>
  <c r="BI26" i="1"/>
  <c r="BI9" i="8" s="1"/>
  <c r="BI25" i="1"/>
  <c r="BI8" i="8" s="1"/>
  <c r="BI24" i="1"/>
  <c r="BI7" i="8" s="1"/>
  <c r="BI23" i="1"/>
  <c r="BI6" i="8" s="1"/>
  <c r="BI11" i="9"/>
  <c r="BI45" i="1" l="1"/>
  <c r="BI13" i="7" s="1"/>
  <c r="BH27" i="1"/>
  <c r="BH26" i="1"/>
  <c r="BH25" i="1"/>
  <c r="BH24" i="1"/>
  <c r="BH23" i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83" i="1"/>
  <c r="BH6" i="5" s="1"/>
  <c r="BH49" i="1"/>
  <c r="BH17" i="7" s="1"/>
  <c r="BH46" i="1"/>
  <c r="BH14" i="7" s="1"/>
  <c r="BH11" i="9"/>
  <c r="BH45" i="1" l="1"/>
  <c r="BH13" i="7" s="1"/>
  <c r="BG27" i="1"/>
  <c r="BG26" i="1"/>
  <c r="BG25" i="1"/>
  <c r="BG24" i="1"/>
  <c r="BG23" i="1"/>
  <c r="CA4" i="1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83" i="1"/>
  <c r="BG6" i="5" s="1"/>
  <c r="BG49" i="1"/>
  <c r="BG17" i="7" s="1"/>
  <c r="BG46" i="1"/>
  <c r="BG14" i="7" s="1"/>
  <c r="BG9" i="8"/>
  <c r="BG7" i="8"/>
  <c r="BG45" i="1" l="1"/>
  <c r="BG13" i="7" s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83" i="1"/>
  <c r="BF6" i="5" s="1"/>
  <c r="BF49" i="1"/>
  <c r="BF17" i="7" s="1"/>
  <c r="BF46" i="1"/>
  <c r="BF27" i="1"/>
  <c r="BF10" i="8" s="1"/>
  <c r="BF26" i="1"/>
  <c r="BF9" i="8" s="1"/>
  <c r="BF25" i="1"/>
  <c r="BF8" i="8" s="1"/>
  <c r="BF24" i="1"/>
  <c r="BF7" i="8" s="1"/>
  <c r="BF23" i="1"/>
  <c r="BF6" i="8" s="1"/>
  <c r="BF11" i="9"/>
  <c r="BF45" i="1" l="1"/>
  <c r="BF13" i="7" s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83" i="1"/>
  <c r="BE6" i="5" s="1"/>
  <c r="BE49" i="1"/>
  <c r="BE17" i="7" s="1"/>
  <c r="BE46" i="1"/>
  <c r="BE14" i="7" s="1"/>
  <c r="BE27" i="1"/>
  <c r="BE10" i="8" s="1"/>
  <c r="BE26" i="1"/>
  <c r="BE9" i="8" s="1"/>
  <c r="BE25" i="1"/>
  <c r="BE8" i="8" s="1"/>
  <c r="BE24" i="1"/>
  <c r="BE7" i="8" s="1"/>
  <c r="BE23" i="1"/>
  <c r="BE6" i="8" s="1"/>
  <c r="BE11" i="9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83" i="1"/>
  <c r="BD6" i="5" s="1"/>
  <c r="BD49" i="1"/>
  <c r="BD17" i="7" s="1"/>
  <c r="BD46" i="1"/>
  <c r="BD27" i="1"/>
  <c r="BD10" i="8" s="1"/>
  <c r="BD26" i="1"/>
  <c r="BD9" i="8" s="1"/>
  <c r="BD25" i="1"/>
  <c r="BD8" i="8" s="1"/>
  <c r="BD24" i="1"/>
  <c r="BD7" i="8" s="1"/>
  <c r="BD23" i="1"/>
  <c r="BD6" i="8" s="1"/>
  <c r="BD11" i="9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83" i="1"/>
  <c r="BC6" i="5" s="1"/>
  <c r="BC49" i="1"/>
  <c r="BC17" i="7" s="1"/>
  <c r="BC46" i="1"/>
  <c r="BC27" i="1"/>
  <c r="BC10" i="8" s="1"/>
  <c r="BC26" i="1"/>
  <c r="BC9" i="8" s="1"/>
  <c r="BC25" i="1"/>
  <c r="BC8" i="8" s="1"/>
  <c r="BC24" i="1"/>
  <c r="BC7" i="8" s="1"/>
  <c r="BC23" i="1"/>
  <c r="BC6" i="8" s="1"/>
  <c r="BC11" i="9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83" i="1" l="1"/>
  <c r="BB6" i="5" s="1"/>
  <c r="BB49" i="1"/>
  <c r="BB17" i="7" s="1"/>
  <c r="BB46" i="1"/>
  <c r="BB27" i="1"/>
  <c r="BB10" i="8" s="1"/>
  <c r="BB26" i="1"/>
  <c r="BB9" i="8" s="1"/>
  <c r="BB25" i="1"/>
  <c r="BB8" i="8" s="1"/>
  <c r="BB24" i="1"/>
  <c r="BB7" i="8" s="1"/>
  <c r="BB23" i="1"/>
  <c r="BB6" i="8" s="1"/>
  <c r="BB11" i="9"/>
  <c r="BB45" i="1" l="1"/>
  <c r="BB13" i="7" s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83" i="1"/>
  <c r="BA6" i="5" s="1"/>
  <c r="BA49" i="1"/>
  <c r="BA17" i="7" s="1"/>
  <c r="BA46" i="1"/>
  <c r="BA27" i="1"/>
  <c r="BA10" i="8" s="1"/>
  <c r="BA26" i="1"/>
  <c r="BA9" i="8" s="1"/>
  <c r="BA25" i="1"/>
  <c r="BA8" i="8" s="1"/>
  <c r="BA24" i="1"/>
  <c r="BA7" i="8" s="1"/>
  <c r="BA23" i="1"/>
  <c r="BA6" i="8" s="1"/>
  <c r="BA11" i="9"/>
  <c r="BA45" i="1" l="1"/>
  <c r="BA13" i="7" s="1"/>
  <c r="BA14" i="7"/>
  <c r="CF46" i="1" l="1"/>
  <c r="CH46" i="1" l="1"/>
  <c r="CG46" i="1"/>
  <c r="AZ83" i="1"/>
  <c r="AZ49" i="1"/>
  <c r="AZ46" i="1"/>
  <c r="AZ27" i="1"/>
  <c r="AZ26" i="1"/>
  <c r="AZ25" i="1"/>
  <c r="AZ24" i="1"/>
  <c r="AZ23" i="1"/>
  <c r="AZ45" i="1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83" i="1"/>
  <c r="AY6" i="5" s="1"/>
  <c r="AY49" i="1"/>
  <c r="AY17" i="7" s="1"/>
  <c r="AY46" i="1"/>
  <c r="AY14" i="7" s="1"/>
  <c r="AY27" i="1"/>
  <c r="AY10" i="8" s="1"/>
  <c r="AY26" i="1"/>
  <c r="AY9" i="8" s="1"/>
  <c r="AY25" i="1"/>
  <c r="AY8" i="8" s="1"/>
  <c r="AY24" i="1"/>
  <c r="AY7" i="8" s="1"/>
  <c r="AY23" i="1"/>
  <c r="AY6" i="8" s="1"/>
  <c r="AY11" i="9"/>
  <c r="AY45" i="1" l="1"/>
  <c r="AY13" i="7" s="1"/>
  <c r="CB46" i="1" l="1"/>
  <c r="CB45" i="1" l="1"/>
  <c r="CF49" i="1"/>
  <c r="CE49" i="1"/>
  <c r="CD49" i="1"/>
  <c r="CC49" i="1"/>
  <c r="CG49" i="1" l="1"/>
  <c r="CH49" i="1"/>
  <c r="CH17" i="7" s="1"/>
  <c r="AX83" i="1"/>
  <c r="AX6" i="5" s="1"/>
  <c r="AX46" i="1"/>
  <c r="AX45" i="1" s="1"/>
  <c r="AX13" i="7" s="1"/>
  <c r="AX27" i="1"/>
  <c r="AX10" i="8" s="1"/>
  <c r="AX26" i="1"/>
  <c r="AX9" i="8" s="1"/>
  <c r="AX25" i="1"/>
  <c r="AX8" i="8" s="1"/>
  <c r="AX24" i="1"/>
  <c r="AX7" i="8" s="1"/>
  <c r="AX23" i="1"/>
  <c r="AX6" i="8" s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27" i="1"/>
  <c r="AW26" i="1"/>
  <c r="AW25" i="1"/>
  <c r="AW24" i="1"/>
  <c r="AW23" i="1"/>
  <c r="AV27" i="1"/>
  <c r="AV26" i="1"/>
  <c r="AV25" i="1"/>
  <c r="AV24" i="1"/>
  <c r="AV23" i="1"/>
  <c r="AU27" i="1"/>
  <c r="AU26" i="1"/>
  <c r="AU25" i="1"/>
  <c r="AU24" i="1"/>
  <c r="AU23" i="1"/>
  <c r="AT27" i="1"/>
  <c r="AT26" i="1"/>
  <c r="AT25" i="1"/>
  <c r="AT24" i="1"/>
  <c r="AT23" i="1"/>
  <c r="AW46" i="1" l="1"/>
  <c r="AW45" i="1" s="1"/>
  <c r="AW83" i="1" l="1"/>
  <c r="AW13" i="7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CF45" i="1" l="1"/>
  <c r="CE46" i="1"/>
  <c r="CE45" i="1" s="1"/>
  <c r="CD46" i="1"/>
  <c r="CD45" i="1" s="1"/>
  <c r="CC46" i="1"/>
  <c r="CH45" i="1" l="1"/>
  <c r="CG45" i="1"/>
  <c r="CC45" i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46" i="1" l="1"/>
  <c r="AV14" i="7" s="1"/>
  <c r="AV45" i="1" l="1"/>
  <c r="AV13" i="7" s="1"/>
  <c r="AV83" i="1"/>
  <c r="AV6" i="5" s="1"/>
  <c r="AV10" i="8"/>
  <c r="AV9" i="8"/>
  <c r="AV8" i="8"/>
  <c r="AV7" i="8"/>
  <c r="AV6" i="8"/>
  <c r="AV11" i="9"/>
  <c r="CA20" i="4" l="1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83" i="1" l="1"/>
  <c r="AU6" i="5" s="1"/>
  <c r="AU46" i="1"/>
  <c r="AU14" i="7" s="1"/>
  <c r="AU10" i="8"/>
  <c r="AU9" i="8"/>
  <c r="AU8" i="8"/>
  <c r="AU7" i="8"/>
  <c r="AU6" i="8"/>
  <c r="AU11" i="9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46" i="1"/>
  <c r="AT83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83" i="1" l="1"/>
  <c r="AS6" i="5" s="1"/>
  <c r="AS49" i="1"/>
  <c r="AS17" i="7" s="1"/>
  <c r="AS46" i="1"/>
  <c r="AS27" i="1"/>
  <c r="AS10" i="8" s="1"/>
  <c r="AS26" i="1"/>
  <c r="AS9" i="8" s="1"/>
  <c r="AS25" i="1"/>
  <c r="AS8" i="8" s="1"/>
  <c r="AS24" i="1"/>
  <c r="AS7" i="8" s="1"/>
  <c r="AS23" i="1"/>
  <c r="AS6" i="8" s="1"/>
  <c r="AS11" i="9"/>
  <c r="AS45" i="1" l="1"/>
  <c r="AS13" i="7" s="1"/>
  <c r="AS14" i="7"/>
  <c r="CF83" i="1"/>
  <c r="CH83" i="1" l="1"/>
  <c r="CG83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83" i="1" l="1"/>
  <c r="AR6" i="5" s="1"/>
  <c r="AR49" i="1"/>
  <c r="AR17" i="7" s="1"/>
  <c r="AR46" i="1"/>
  <c r="AR27" i="1"/>
  <c r="AR10" i="8" s="1"/>
  <c r="AR26" i="1"/>
  <c r="AR9" i="8" s="1"/>
  <c r="AR25" i="1"/>
  <c r="AR8" i="8" s="1"/>
  <c r="AR24" i="1"/>
  <c r="AR7" i="8" s="1"/>
  <c r="AR23" i="1"/>
  <c r="AR6" i="8" s="1"/>
  <c r="AR11" i="9"/>
  <c r="AR45" i="1" l="1"/>
  <c r="AR13" i="7" s="1"/>
  <c r="AR14" i="7"/>
  <c r="AQ27" i="1" l="1"/>
  <c r="AQ26" i="1"/>
  <c r="AQ25" i="1"/>
  <c r="AQ24" i="1"/>
  <c r="AQ23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83" i="1"/>
  <c r="AQ6" i="5" s="1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83" i="1"/>
  <c r="AP6" i="5" s="1"/>
  <c r="AP27" i="1"/>
  <c r="AP10" i="8" s="1"/>
  <c r="AP26" i="1"/>
  <c r="AP9" i="8" s="1"/>
  <c r="AP25" i="1"/>
  <c r="AP8" i="8" s="1"/>
  <c r="AP24" i="1"/>
  <c r="AP7" i="8" s="1"/>
  <c r="AP23" i="1"/>
  <c r="AP6" i="8" s="1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83" i="1" l="1"/>
  <c r="AO6" i="5" s="1"/>
  <c r="AO49" i="1"/>
  <c r="AO17" i="7" s="1"/>
  <c r="AO46" i="1"/>
  <c r="AO14" i="7" s="1"/>
  <c r="AO27" i="1"/>
  <c r="AO10" i="8" s="1"/>
  <c r="AO26" i="1"/>
  <c r="AO9" i="8" s="1"/>
  <c r="AO25" i="1"/>
  <c r="AO8" i="8" s="1"/>
  <c r="AO24" i="1"/>
  <c r="AO7" i="8" s="1"/>
  <c r="AO23" i="1"/>
  <c r="AO6" i="8" s="1"/>
  <c r="AO11" i="9"/>
  <c r="AO45" i="1" l="1"/>
  <c r="AO13" i="7" s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83" i="1" l="1"/>
  <c r="AN6" i="5" s="1"/>
  <c r="AN27" i="1"/>
  <c r="AN10" i="8" s="1"/>
  <c r="AN26" i="1"/>
  <c r="AN9" i="8" s="1"/>
  <c r="AN25" i="1"/>
  <c r="AN8" i="8" s="1"/>
  <c r="AN24" i="1"/>
  <c r="AN7" i="8" s="1"/>
  <c r="AN23" i="1"/>
  <c r="AN6" i="8" s="1"/>
  <c r="AN11" i="9"/>
  <c r="AM83" i="1" l="1"/>
  <c r="AM6" i="5" s="1"/>
  <c r="AM27" i="1"/>
  <c r="AM10" i="8" s="1"/>
  <c r="AM26" i="1"/>
  <c r="AM9" i="8" s="1"/>
  <c r="AM25" i="1"/>
  <c r="AM8" i="8" s="1"/>
  <c r="AM24" i="1"/>
  <c r="AM7" i="8" s="1"/>
  <c r="AM23" i="1"/>
  <c r="AM6" i="8" s="1"/>
  <c r="AM11" i="9"/>
  <c r="CE83" i="1" l="1"/>
  <c r="CD83" i="1"/>
  <c r="CC83" i="1"/>
  <c r="CB83" i="1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83" i="1" l="1"/>
  <c r="AL6" i="5" s="1"/>
  <c r="AL49" i="1"/>
  <c r="AL17" i="7" s="1"/>
  <c r="AL46" i="1"/>
  <c r="AL27" i="1"/>
  <c r="AL10" i="8" s="1"/>
  <c r="AL26" i="1"/>
  <c r="AL9" i="8" s="1"/>
  <c r="AL25" i="1"/>
  <c r="AL8" i="8" s="1"/>
  <c r="AL24" i="1"/>
  <c r="AL7" i="8" s="1"/>
  <c r="AL23" i="1"/>
  <c r="AL6" i="8" s="1"/>
  <c r="AL11" i="9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46" i="1" l="1"/>
  <c r="AK27" i="1"/>
  <c r="AK10" i="8" s="1"/>
  <c r="AK26" i="1"/>
  <c r="AK9" i="8" s="1"/>
  <c r="AK25" i="1"/>
  <c r="AK8" i="8" s="1"/>
  <c r="AK24" i="1"/>
  <c r="AK7" i="8" s="1"/>
  <c r="AK23" i="1"/>
  <c r="AK6" i="8" s="1"/>
  <c r="AK11" i="9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27" i="1" l="1"/>
  <c r="AJ10" i="8" s="1"/>
  <c r="AJ26" i="1"/>
  <c r="AJ9" i="8" s="1"/>
  <c r="AJ25" i="1"/>
  <c r="AJ8" i="8" s="1"/>
  <c r="AJ24" i="1"/>
  <c r="AJ7" i="8" s="1"/>
  <c r="AJ23" i="1"/>
  <c r="AJ6" i="8" s="1"/>
  <c r="AJ83" i="1" l="1"/>
  <c r="AJ6" i="5" s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83" i="1" l="1"/>
  <c r="AI6" i="5" s="1"/>
  <c r="AI49" i="1"/>
  <c r="AI17" i="7" s="1"/>
  <c r="AI46" i="1"/>
  <c r="AI14" i="7" s="1"/>
  <c r="AI27" i="1"/>
  <c r="AI10" i="8" s="1"/>
  <c r="AI26" i="1"/>
  <c r="AI9" i="8" s="1"/>
  <c r="AI25" i="1"/>
  <c r="AI8" i="8" s="1"/>
  <c r="AI24" i="1"/>
  <c r="AI7" i="8" s="1"/>
  <c r="AI23" i="1"/>
  <c r="AI6" i="8" s="1"/>
  <c r="AI11" i="9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49" i="1" l="1"/>
  <c r="AH17" i="7" s="1"/>
  <c r="AH46" i="1"/>
  <c r="AH14" i="7" s="1"/>
  <c r="AH27" i="1"/>
  <c r="AH10" i="8" s="1"/>
  <c r="AH26" i="1"/>
  <c r="AH9" i="8" s="1"/>
  <c r="AH25" i="1"/>
  <c r="AH8" i="8" s="1"/>
  <c r="AH24" i="1"/>
  <c r="AH7" i="8" s="1"/>
  <c r="AH23" i="1"/>
  <c r="AH6" i="8" s="1"/>
  <c r="AH11" i="9"/>
  <c r="AH83" i="1"/>
  <c r="AH6" i="5" s="1"/>
  <c r="AH45" i="1" l="1"/>
  <c r="AH13" i="7" s="1"/>
  <c r="AG83" i="1"/>
  <c r="AG49" i="1"/>
  <c r="AG46" i="1"/>
  <c r="AG27" i="1"/>
  <c r="AG10" i="8" s="1"/>
  <c r="AG26" i="1"/>
  <c r="AG9" i="8" s="1"/>
  <c r="AG25" i="1"/>
  <c r="AG8" i="8" s="1"/>
  <c r="AG24" i="1"/>
  <c r="AG7" i="8" s="1"/>
  <c r="AG23" i="1"/>
  <c r="AG6" i="8" s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27" i="1" l="1"/>
  <c r="AF10" i="8" s="1"/>
  <c r="AF25" i="1"/>
  <c r="AF8" i="8" s="1"/>
  <c r="AF24" i="1"/>
  <c r="AF7" i="8" s="1"/>
  <c r="AF23" i="1"/>
  <c r="AF6" i="8" s="1"/>
  <c r="AF83" i="1" l="1"/>
  <c r="AF6" i="5" s="1"/>
  <c r="AF49" i="1"/>
  <c r="AF17" i="7" s="1"/>
  <c r="AF46" i="1"/>
  <c r="AF26" i="1"/>
  <c r="AF9" i="8" s="1"/>
  <c r="AF11" i="9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83" i="1" l="1"/>
  <c r="AE6" i="5" s="1"/>
  <c r="AE49" i="1"/>
  <c r="AE17" i="7" s="1"/>
  <c r="AE46" i="1"/>
  <c r="AE14" i="7" s="1"/>
  <c r="AE27" i="1"/>
  <c r="AE10" i="8" s="1"/>
  <c r="AE26" i="1"/>
  <c r="AE9" i="8" s="1"/>
  <c r="AE25" i="1"/>
  <c r="AE8" i="8" s="1"/>
  <c r="AE24" i="1"/>
  <c r="AE7" i="8" s="1"/>
  <c r="AE23" i="1"/>
  <c r="AE6" i="8" s="1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83" i="1" l="1"/>
  <c r="AD6" i="5" s="1"/>
  <c r="AD49" i="1"/>
  <c r="AD17" i="7" s="1"/>
  <c r="AD46" i="1"/>
  <c r="AD14" i="7" s="1"/>
  <c r="AD27" i="1"/>
  <c r="AD10" i="8" s="1"/>
  <c r="AD26" i="1"/>
  <c r="AD9" i="8" s="1"/>
  <c r="AD25" i="1"/>
  <c r="AD8" i="8" s="1"/>
  <c r="AD24" i="1"/>
  <c r="AD7" i="8" s="1"/>
  <c r="AD23" i="1"/>
  <c r="AD6" i="8" s="1"/>
  <c r="AD11" i="9"/>
  <c r="AC83" i="1" l="1"/>
  <c r="AC6" i="5" s="1"/>
  <c r="AC49" i="1"/>
  <c r="AC46" i="1"/>
  <c r="AC14" i="7" s="1"/>
  <c r="AC27" i="1"/>
  <c r="AC26" i="1"/>
  <c r="AC9" i="8" s="1"/>
  <c r="AC25" i="1"/>
  <c r="AC8" i="8" s="1"/>
  <c r="AC24" i="1"/>
  <c r="AC7" i="8" s="1"/>
  <c r="AC23" i="1"/>
  <c r="AC6" i="8" s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83" i="1" l="1"/>
  <c r="AB6" i="5" s="1"/>
  <c r="AB49" i="1"/>
  <c r="AB17" i="7" s="1"/>
  <c r="AB46" i="1"/>
  <c r="AB27" i="1"/>
  <c r="AB10" i="8" s="1"/>
  <c r="AB26" i="1"/>
  <c r="AB9" i="8" s="1"/>
  <c r="AB25" i="1"/>
  <c r="AB8" i="8" s="1"/>
  <c r="AB24" i="1"/>
  <c r="AB7" i="8" s="1"/>
  <c r="AB23" i="1"/>
  <c r="AB6" i="8" s="1"/>
  <c r="AB11" i="9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83" i="1"/>
  <c r="AA6" i="5" s="1"/>
  <c r="AA49" i="1"/>
  <c r="AA17" i="7" s="1"/>
  <c r="AA46" i="1"/>
  <c r="AA27" i="1"/>
  <c r="AA10" i="8" s="1"/>
  <c r="AA26" i="1"/>
  <c r="AA25" i="1"/>
  <c r="AA8" i="8" s="1"/>
  <c r="AA24" i="1"/>
  <c r="AA23" i="1"/>
  <c r="AA6" i="8" s="1"/>
  <c r="AA11" i="9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83" i="1" l="1"/>
  <c r="Z6" i="5" s="1"/>
  <c r="Z49" i="1"/>
  <c r="Z17" i="7" s="1"/>
  <c r="Z46" i="1"/>
  <c r="Z14" i="7" s="1"/>
  <c r="Z27" i="1"/>
  <c r="Z10" i="8" s="1"/>
  <c r="Z26" i="1"/>
  <c r="Z9" i="8" s="1"/>
  <c r="Z25" i="1"/>
  <c r="Z8" i="8" s="1"/>
  <c r="Z24" i="1"/>
  <c r="Z7" i="8" s="1"/>
  <c r="Z23" i="1"/>
  <c r="Z6" i="8" s="1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27" i="1" l="1"/>
  <c r="Y10" i="8" s="1"/>
  <c r="Y26" i="1"/>
  <c r="Y9" i="8" s="1"/>
  <c r="Y25" i="1"/>
  <c r="Y8" i="8" s="1"/>
  <c r="Y24" i="1"/>
  <c r="Y7" i="8" s="1"/>
  <c r="Y23" i="1"/>
  <c r="Y6" i="8" s="1"/>
  <c r="CC4" i="1"/>
  <c r="CD4" i="1" s="1"/>
  <c r="CE4" i="1" s="1"/>
  <c r="CF4" i="1" s="1"/>
  <c r="Y83" i="1"/>
  <c r="Y6" i="5" s="1"/>
  <c r="Y49" i="1"/>
  <c r="Y17" i="7" s="1"/>
  <c r="Y46" i="1"/>
  <c r="Y14" i="7" s="1"/>
  <c r="Y11" i="9"/>
  <c r="Y45" i="1" l="1"/>
  <c r="Y13" i="7" s="1"/>
  <c r="CB4" i="4" l="1"/>
  <c r="CB4" i="10"/>
  <c r="CB4" i="9"/>
  <c r="CB4" i="7"/>
  <c r="CC4" i="4"/>
  <c r="CB4" i="5"/>
  <c r="CB4" i="6"/>
  <c r="CB4" i="8"/>
  <c r="X49" i="1"/>
  <c r="X17" i="7" s="1"/>
  <c r="X46" i="1"/>
  <c r="X27" i="1"/>
  <c r="X10" i="8" s="1"/>
  <c r="X26" i="1"/>
  <c r="X25" i="1"/>
  <c r="X8" i="8" s="1"/>
  <c r="X24" i="1"/>
  <c r="X7" i="8" s="1"/>
  <c r="X23" i="1"/>
  <c r="X6" i="8" s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83" i="1"/>
  <c r="X6" i="5" s="1"/>
  <c r="CD4" i="4" l="1"/>
  <c r="CC4" i="7"/>
  <c r="CC4" i="9"/>
  <c r="CC4" i="6"/>
  <c r="CC4" i="8"/>
  <c r="CC4" i="5"/>
  <c r="CC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27" i="1"/>
  <c r="W10" i="8" s="1"/>
  <c r="W26" i="1"/>
  <c r="W9" i="8" s="1"/>
  <c r="W25" i="1"/>
  <c r="W8" i="8" s="1"/>
  <c r="W24" i="1"/>
  <c r="W7" i="8" s="1"/>
  <c r="W23" i="1"/>
  <c r="W6" i="8" s="1"/>
  <c r="W83" i="1"/>
  <c r="W6" i="5" s="1"/>
  <c r="W49" i="1"/>
  <c r="W17" i="7" s="1"/>
  <c r="W46" i="1"/>
  <c r="W11" i="9"/>
  <c r="CF4" i="4" l="1"/>
  <c r="CE4" i="7"/>
  <c r="CE4" i="10"/>
  <c r="CE4" i="9"/>
  <c r="CE4" i="6"/>
  <c r="CE4" i="8"/>
  <c r="CE4" i="5"/>
  <c r="W45" i="1"/>
  <c r="W13" i="7" s="1"/>
  <c r="W14" i="7"/>
  <c r="V27" i="1"/>
  <c r="V10" i="8" s="1"/>
  <c r="V26" i="1"/>
  <c r="V9" i="8" s="1"/>
  <c r="V25" i="1"/>
  <c r="V8" i="8" s="1"/>
  <c r="V24" i="1"/>
  <c r="V7" i="8" s="1"/>
  <c r="V23" i="1"/>
  <c r="V6" i="8" s="1"/>
  <c r="V83" i="1"/>
  <c r="V6" i="5" s="1"/>
  <c r="V49" i="1"/>
  <c r="V17" i="7" s="1"/>
  <c r="V46" i="1"/>
  <c r="V11" i="9"/>
  <c r="CF4" i="10" l="1"/>
  <c r="CF4" i="9"/>
  <c r="CF4" i="7"/>
  <c r="CF4" i="5"/>
  <c r="CF4" i="6"/>
  <c r="CF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49" i="1" l="1"/>
  <c r="U17" i="7" s="1"/>
  <c r="U46" i="1"/>
  <c r="U14" i="7" s="1"/>
  <c r="U27" i="1"/>
  <c r="U10" i="8" s="1"/>
  <c r="U26" i="1"/>
  <c r="U9" i="8" s="1"/>
  <c r="U25" i="1"/>
  <c r="U8" i="8" s="1"/>
  <c r="U24" i="1"/>
  <c r="U7" i="8" s="1"/>
  <c r="U23" i="1"/>
  <c r="U6" i="8" s="1"/>
  <c r="U11" i="9"/>
  <c r="U83" i="1"/>
  <c r="U6" i="5" s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83" i="1"/>
  <c r="T6" i="5" s="1"/>
  <c r="T49" i="1"/>
  <c r="T17" i="7" s="1"/>
  <c r="T46" i="1"/>
  <c r="T11" i="9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83" i="1"/>
  <c r="S6" i="5" s="1"/>
  <c r="S49" i="1"/>
  <c r="S17" i="7" s="1"/>
  <c r="S46" i="1"/>
  <c r="S14" i="7" s="1"/>
  <c r="S11" i="9"/>
  <c r="S45" i="1" l="1"/>
  <c r="S13" i="7" s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83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83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83" i="1"/>
  <c r="O6" i="5" s="1"/>
  <c r="O49" i="1"/>
  <c r="O17" i="7" s="1"/>
  <c r="O46" i="1"/>
  <c r="O14" i="7" s="1"/>
  <c r="O22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87" i="1"/>
  <c r="N10" i="5" s="1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83" i="1"/>
  <c r="N6" i="5" s="1"/>
  <c r="N49" i="1"/>
  <c r="N17" i="7" s="1"/>
  <c r="N46" i="1"/>
  <c r="N14" i="7" s="1"/>
  <c r="M9" i="5"/>
  <c r="M9" i="8"/>
  <c r="M6" i="8"/>
  <c r="M11" i="9"/>
  <c r="M83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83" i="1"/>
  <c r="L6" i="5" s="1"/>
  <c r="L49" i="1"/>
  <c r="L17" i="7" s="1"/>
  <c r="L46" i="1"/>
  <c r="L14" i="7" s="1"/>
  <c r="L22" i="1"/>
  <c r="K9" i="5"/>
  <c r="K83" i="1"/>
  <c r="K6" i="5" s="1"/>
  <c r="K49" i="1"/>
  <c r="K17" i="7" s="1"/>
  <c r="K46" i="1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K22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83" i="1"/>
  <c r="J6" i="5" s="1"/>
  <c r="J49" i="1"/>
  <c r="J17" i="7" s="1"/>
  <c r="J46" i="1"/>
  <c r="J22" i="1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49" i="1"/>
  <c r="I17" i="7" s="1"/>
  <c r="I46" i="1"/>
  <c r="H9" i="5"/>
  <c r="H49" i="1"/>
  <c r="H17" i="7" s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46" i="1"/>
  <c r="H14" i="7" s="1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F22" i="1"/>
  <c r="G22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I22" i="1"/>
  <c r="F45" i="1"/>
  <c r="F13" i="7" s="1"/>
  <c r="J45" i="1"/>
  <c r="J13" i="7" s="1"/>
  <c r="K45" i="1"/>
  <c r="K13" i="7" s="1"/>
  <c r="G45" i="1"/>
  <c r="G13" i="7" s="1"/>
  <c r="E45" i="1"/>
  <c r="E13" i="7" s="1"/>
  <c r="H22" i="1"/>
  <c r="H45" i="1"/>
  <c r="H13" i="7" s="1"/>
  <c r="N37" i="1"/>
  <c r="N6" i="7" s="1"/>
  <c r="CG11" i="9"/>
  <c r="F11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<sst xmlns="http://schemas.openxmlformats.org/spreadsheetml/2006/main" count="427" uniqueCount="221">
  <si>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</si>
  <si>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</si>
  <si>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</si>
  <si>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</si>
  <si>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</si>
  <si>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</si>
  <si>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</si>
  <si>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</si>
  <si>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</si>
  <si>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</si>
  <si>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</si>
  <si>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</si>
  <si>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</si>
  <si>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</si>
  <si>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</si>
  <si>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</si>
  <si>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</si>
  <si>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</si>
  <si>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</si>
  <si>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</si>
  <si>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</si>
  <si>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</si>
  <si>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</si>
  <si>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</si>
  <si>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</si>
  <si>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</si>
  <si>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</si>
  <si>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</si>
  <si>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</si>
  <si>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</si>
  <si>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</si>
  <si>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</si>
  <si>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</si>
  <si>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</si>
  <si>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</si>
  <si>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</si>
  <si>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</si>
  <si>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</si>
  <si>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</si>
  <si>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</si>
  <si>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</si>
  <si>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</si>
  <si>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</si>
  <si>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</si>
  <si>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</si>
  <si>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</si>
  <si>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</si>
  <si>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</si>
  <si>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</si>
  <si>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</si>
  <si>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</si>
  <si>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</si>
  <si>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</si>
  <si>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</si>
  <si>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</si>
  <si>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</si>
  <si>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</si>
  <si>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</si>
  <si>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</si>
  <si>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</si>
  <si>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</si>
  <si>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</si>
  <si>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</si>
  <si>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</si>
  <si>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</si>
  <si>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</si>
  <si>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</si>
  <si>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</si>
  <si>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</si>
  <si>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</si>
  <si>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</si>
  <si>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</si>
  <si>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</si>
  <si>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</si>
  <si>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</si>
  <si>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</si>
  <si>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</si>
  <si>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</si>
  <si>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</si>
  <si>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</si>
  <si>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</si>
  <si>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</si>
  <si>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</si>
  <si>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</si>
  <si>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</si>
  <si>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</si>
  <si>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</si>
  <si>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</si>
  <si>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</si>
  <si>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</si>
  <si>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</si>
  <si>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</si>
  <si>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</si>
  <si>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</si>
  <si>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</si>
  <si>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</si>
  <si>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</si>
  <si>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</si>
  <si>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</si>
  <si>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</si>
  <si>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</si>
  <si>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</si>
  <si>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</si>
  <si>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</si>
  <si>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</si>
  <si>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</si>
  <si>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</si>
  <si>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</si>
  <si>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</si>
  <si>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</si>
  <si>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</si>
  <si>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</si>
  <si>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</si>
  <si>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</si>
  <si>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</si>
  <si>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</si>
  <si>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</si>
  <si>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</si>
  <si>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</si>
  <si>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</si>
  <si>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</si>
  <si>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</si>
  <si>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</si>
  <si>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</si>
  <si>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</si>
  <si>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</si>
  <si>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</si>
  <si>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</si>
  <si>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</si>
  <si>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</si>
  <si>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</si>
  <si>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</si>
  <si>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</si>
  <si>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</si>
  <si>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</si>
  <si>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</si>
  <si>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</si>
  <si>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</si>
  <si>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</si>
  <si>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</si>
  <si>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</si>
  <si>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</si>
  <si>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</si>
  <si>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</si>
  <si>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</si>
  <si>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</si>
  <si>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</si>
  <si>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</si>
  <si>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</si>
  <si>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</si>
  <si>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</si>
  <si>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</si>
  <si>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</si>
  <si>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</si>
  <si>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</si>
  <si>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</si>
  <si>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</si>
  <si>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</si>
  <si>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</si>
  <si>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</si>
  <si>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</si>
  <si>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</si>
  <si>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</si>
  <si>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</si>
  <si>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</si>
  <si>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</si>
  <si>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</si>
  <si>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</si>
  <si>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</si>
  <si>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</si>
  <si>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</si>
  <si>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</si>
  <si>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</si>
  <si>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</si>
  <si>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</si>
  <si>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</si>
  <si>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</si>
  <si>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</si>
  <si>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</si>
  <si>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</si>
  <si>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</si>
  <si>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</si>
  <si>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</si>
  <si>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</si>
  <si>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</si>
  <si>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</si>
  <si>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</si>
  <si>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</si>
  <si>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</si>
  <si>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</si>
  <si>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</si>
  <si>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</si>
  <si>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</si>
  <si>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</si>
  <si>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</si>
  <si>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</si>
  <si>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</si>
  <si>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</si>
  <si>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</si>
  <si>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</si>
  <si>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</si>
  <si>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</si>
  <si>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</si>
  <si>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</si>
  <si>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</si>
  <si>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</si>
  <si>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</si>
  <si>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</si>
  <si>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</si>
  <si>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</si>
  <si>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</si>
  <si>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</si>
  <si>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</si>
  <si>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</si>
  <si>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</si>
  <si>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</si>
  <si>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</si>
  <si>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3*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</si>
  <si>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</si>
  <si>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t>La bolivianizacion desde noviembre 2014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</si>
  <si>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>Bolivianización (%)</t>
    </r>
    <r>
      <rPr>
        <vertAlign val="superscript"/>
        <sz val="9"/>
        <rFont val="Arial"/>
        <family val="2"/>
      </rPr>
      <t xml:space="preserve">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</si>
</sst>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2" fontId="44" fillId="2" borderId="4" xfId="64" applyNumberFormat="1" applyFont="1" applyFill="1" applyBorder="1" applyAlignment="1" applyProtection="1">
      <alignment horizontal="right"/>
      <protection locked="0"/>
    </xf>
    <xf numFmtId="2" fontId="44" fillId="2" borderId="0" xfId="64" applyNumberFormat="1" applyFont="1" applyFill="1" applyBorder="1" applyAlignment="1" applyProtection="1">
      <alignment horizontal="right"/>
      <protection locked="0"/>
    </xf>
    <xf numFmtId="2" fontId="44" fillId="2" borderId="10" xfId="64" applyNumberFormat="1" applyFont="1" applyFill="1" applyBorder="1" applyAlignment="1" applyProtection="1">
      <alignment horizontal="right"/>
      <protection locked="0"/>
    </xf>
    <xf numFmtId="2" fontId="44" fillId="2" borderId="1" xfId="64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90" Type="http://schemas.openxmlformats.org/officeDocument/2006/relationships/externalLink" Target="externalLinks/externalLink82.xml"/><Relationship Id="rId95" Type="http://schemas.openxmlformats.org/officeDocument/2006/relationships/sharedStrings" Target="sharedStrings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porto/Configuraci&#243;n%20local/Archivos%20temporales%20de%20Internet/Content.Outlook/S2KFV4EE/Libro1%20(18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28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lio/2013-07-3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gosto/2013-08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septiembre/2013-09-30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octubre/2013-10-3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noviembre/2013-11-29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diciembre/2013-12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enero/2014-01-31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febrero/2014-02-28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marzo/2014-03-31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abril/2014-04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mayo/2014-05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junio/2014-06-3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julio/2014-07-3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agosto/2014-08-29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0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09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2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5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6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3">
          <cell r="H23">
            <v>103686032.73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588">
          <cell r="H588">
            <v>-20884.613886331947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588">
          <cell r="H588">
            <v>-19397.731755786917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588">
          <cell r="H588">
            <v>-19867.041891014229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591">
          <cell r="H591">
            <v>-20552.202760187993</v>
          </cell>
        </row>
        <row r="785">
          <cell r="H785">
            <v>-32333.088900520001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593">
          <cell r="H593">
            <v>-17701.943133792804</v>
          </cell>
        </row>
        <row r="787">
          <cell r="H787">
            <v>-32726.848775180002</v>
          </cell>
        </row>
      </sheetData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593">
          <cell r="H593">
            <v>-17094.613477168277</v>
          </cell>
        </row>
        <row r="787">
          <cell r="H787">
            <v>-33376.52294907</v>
          </cell>
        </row>
      </sheetData>
      <sheetData sheetId="2"/>
      <sheetData sheetId="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594">
          <cell r="H594">
            <v>-21991.052165524507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594">
          <cell r="H594">
            <v>-21900.323259415698</v>
          </cell>
        </row>
        <row r="788">
          <cell r="H788">
            <v>-35908.594242320003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594">
          <cell r="H594">
            <v>-21526.710041651819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594">
          <cell r="H594">
            <v>-20339.928715470745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594">
          <cell r="H594">
            <v>-18231.845552791969</v>
          </cell>
        </row>
        <row r="788">
          <cell r="H788">
            <v>-34555.717835570002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594">
          <cell r="H594">
            <v>-16496.19163810289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596">
          <cell r="H596">
            <v>-17889.864321413577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596">
          <cell r="H596">
            <v>-15485.911303125698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596">
          <cell r="H596">
            <v>-16570.952583215374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6">
          <cell r="H596">
            <v>-18423.402480635905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6">
          <cell r="H596">
            <v>-20409.876567855114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6">
          <cell r="H596">
            <v>-21114.521470602846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6">
          <cell r="H596">
            <v>-26002.072435701524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2.0137</v>
          </cell>
        </row>
        <row r="470">
          <cell r="H470">
            <v>61704.193277286337</v>
          </cell>
        </row>
        <row r="500">
          <cell r="H500">
            <v>-61834.354265423448</v>
          </cell>
        </row>
        <row r="502">
          <cell r="H502">
            <v>-28843.238504935893</v>
          </cell>
        </row>
        <row r="596">
          <cell r="H596">
            <v>-26134.468882828936</v>
          </cell>
        </row>
        <row r="790">
          <cell r="H790">
            <v>-41576.864090980001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58849.990899359997</v>
          </cell>
          <cell r="H470">
            <v>62318.954899793367</v>
          </cell>
        </row>
        <row r="500">
          <cell r="H500">
            <v>-63026.298526666382</v>
          </cell>
        </row>
        <row r="502">
          <cell r="H502">
            <v>-29384.008921938101</v>
          </cell>
        </row>
        <row r="596">
          <cell r="H596">
            <v>-26609.108294389367</v>
          </cell>
        </row>
        <row r="790">
          <cell r="H790">
            <v>-41769.339281970002</v>
          </cell>
        </row>
      </sheetData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58683.02884667</v>
          </cell>
          <cell r="H470">
            <v>62132.744189823294</v>
          </cell>
        </row>
        <row r="500">
          <cell r="H500">
            <v>-63027.803127202031</v>
          </cell>
        </row>
        <row r="502">
          <cell r="H502">
            <v>-29516.001872645949</v>
          </cell>
        </row>
        <row r="596">
          <cell r="H596">
            <v>-26298.478207901295</v>
          </cell>
        </row>
        <row r="790">
          <cell r="H790">
            <v>-41896.56389908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58713.414956969995</v>
          </cell>
          <cell r="H470">
            <v>62073.167619201085</v>
          </cell>
        </row>
        <row r="500">
          <cell r="H500">
            <v>-63026.305429234191</v>
          </cell>
        </row>
        <row r="502">
          <cell r="H502">
            <v>-29460.730502852039</v>
          </cell>
        </row>
        <row r="596">
          <cell r="H596">
            <v>-26227.41294382649</v>
          </cell>
        </row>
        <row r="790">
          <cell r="H790">
            <v>-41909.14468125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58772.007666559992</v>
          </cell>
          <cell r="H470">
            <v>62139.027842022275</v>
          </cell>
        </row>
        <row r="500">
          <cell r="H500">
            <v>-62938.418102338073</v>
          </cell>
        </row>
        <row r="502">
          <cell r="H502">
            <v>-29353.376692808331</v>
          </cell>
        </row>
        <row r="596">
          <cell r="H596">
            <v>-26306.054337344089</v>
          </cell>
        </row>
        <row r="790">
          <cell r="H790">
            <v>-41896.414825389998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58602.99180951</v>
          </cell>
          <cell r="H470">
            <v>61795.910956915286</v>
          </cell>
        </row>
        <row r="500">
          <cell r="H500">
            <v>-62690.670818974555</v>
          </cell>
        </row>
        <row r="502">
          <cell r="H502">
            <v>-29192.614393104621</v>
          </cell>
        </row>
        <row r="596">
          <cell r="H596">
            <v>-26173.021023547088</v>
          </cell>
        </row>
        <row r="790">
          <cell r="H790">
            <v>-41698.60630693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2.0171600000000001</v>
          </cell>
        </row>
        <row r="470">
          <cell r="H470">
            <v>60617.066039999496</v>
          </cell>
        </row>
        <row r="500">
          <cell r="H500">
            <v>-62924.15047741164</v>
          </cell>
        </row>
        <row r="502">
          <cell r="H502">
            <v>-29403.72906918731</v>
          </cell>
        </row>
        <row r="596">
          <cell r="H596">
            <v>-25694.340953460487</v>
          </cell>
        </row>
        <row r="790">
          <cell r="H790">
            <v>-41591.497211050002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X46" activePane="bottomRight" state="frozen"/>
      <selection pane="topRight" activeCell="E1" sqref="E1"/>
      <selection pane="bottomLeft" activeCell="A6" sqref="A6"/>
      <selection pane="bottomRight" activeCell="D3" sqref="D3:D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95" t="s">
        <v>121</v>
      </c>
      <c r="E3" s="797" t="s">
        <v>101</v>
      </c>
      <c r="F3" s="797" t="s">
        <v>103</v>
      </c>
      <c r="G3" s="797" t="s">
        <v>104</v>
      </c>
      <c r="H3" s="797" t="s">
        <v>105</v>
      </c>
      <c r="I3" s="797" t="s">
        <v>106</v>
      </c>
      <c r="J3" s="797" t="s">
        <v>108</v>
      </c>
      <c r="K3" s="797" t="s">
        <v>110</v>
      </c>
      <c r="L3" s="782" t="s">
        <v>111</v>
      </c>
      <c r="M3" s="780" t="s">
        <v>112</v>
      </c>
      <c r="N3" s="782" t="s">
        <v>113</v>
      </c>
      <c r="O3" s="782" t="s">
        <v>114</v>
      </c>
      <c r="P3" s="780" t="s">
        <v>115</v>
      </c>
      <c r="Q3" s="782" t="s">
        <v>116</v>
      </c>
      <c r="R3" s="782" t="s">
        <v>117</v>
      </c>
      <c r="S3" s="782" t="s">
        <v>118</v>
      </c>
      <c r="T3" s="782" t="s">
        <v>119</v>
      </c>
      <c r="U3" s="782" t="s">
        <v>127</v>
      </c>
      <c r="V3" s="782" t="s">
        <v>128</v>
      </c>
      <c r="W3" s="782" t="s">
        <v>129</v>
      </c>
      <c r="X3" s="782" t="s">
        <v>130</v>
      </c>
      <c r="Y3" s="782" t="s">
        <v>132</v>
      </c>
      <c r="Z3" s="782" t="s">
        <v>133</v>
      </c>
      <c r="AA3" s="782" t="s">
        <v>134</v>
      </c>
      <c r="AB3" s="782" t="s">
        <v>135</v>
      </c>
      <c r="AC3" s="782" t="s">
        <v>136</v>
      </c>
      <c r="AD3" s="782" t="s">
        <v>137</v>
      </c>
      <c r="AE3" s="782" t="s">
        <v>138</v>
      </c>
      <c r="AF3" s="782" t="s">
        <v>139</v>
      </c>
      <c r="AG3" s="782" t="s">
        <v>140</v>
      </c>
      <c r="AH3" s="782" t="s">
        <v>141</v>
      </c>
      <c r="AI3" s="782" t="s">
        <v>142</v>
      </c>
      <c r="AJ3" s="782" t="s">
        <v>143</v>
      </c>
      <c r="AK3" s="782" t="s">
        <v>144</v>
      </c>
      <c r="AL3" s="782" t="s">
        <v>146</v>
      </c>
      <c r="AM3" s="782" t="s">
        <v>147</v>
      </c>
      <c r="AN3" s="782" t="s">
        <v>148</v>
      </c>
      <c r="AO3" s="782" t="s">
        <v>149</v>
      </c>
      <c r="AP3" s="782" t="s">
        <v>150</v>
      </c>
      <c r="AQ3" s="782" t="s">
        <v>151</v>
      </c>
      <c r="AR3" s="782" t="s">
        <v>152</v>
      </c>
      <c r="AS3" s="782" t="s">
        <v>153</v>
      </c>
      <c r="AT3" s="782" t="s">
        <v>154</v>
      </c>
      <c r="AU3" s="782" t="s">
        <v>155</v>
      </c>
      <c r="AV3" s="780" t="s">
        <v>157</v>
      </c>
      <c r="AW3" s="782" t="s">
        <v>158</v>
      </c>
      <c r="AX3" s="782" t="s">
        <v>159</v>
      </c>
      <c r="AY3" s="782" t="s">
        <v>160</v>
      </c>
      <c r="AZ3" s="782" t="s">
        <v>161</v>
      </c>
      <c r="BA3" s="782" t="s">
        <v>162</v>
      </c>
      <c r="BB3" s="782" t="s">
        <v>168</v>
      </c>
      <c r="BC3" s="782" t="s">
        <v>169</v>
      </c>
      <c r="BD3" s="782" t="s">
        <v>170</v>
      </c>
      <c r="BE3" s="782" t="s">
        <v>171</v>
      </c>
      <c r="BF3" s="782" t="s">
        <v>172</v>
      </c>
      <c r="BG3" s="782" t="s">
        <v>178</v>
      </c>
      <c r="BH3" s="782" t="s">
        <v>179</v>
      </c>
      <c r="BI3" s="782" t="s">
        <v>180</v>
      </c>
      <c r="BJ3" s="782" t="s">
        <v>181</v>
      </c>
      <c r="BK3" s="782" t="s">
        <v>183</v>
      </c>
      <c r="BL3" s="780" t="s">
        <v>184</v>
      </c>
      <c r="BM3" s="782" t="s">
        <v>185</v>
      </c>
      <c r="BN3" s="782" t="s">
        <v>186</v>
      </c>
      <c r="BO3" s="782" t="s">
        <v>187</v>
      </c>
      <c r="BP3" s="782" t="s">
        <v>189</v>
      </c>
      <c r="BQ3" s="782" t="s">
        <v>190</v>
      </c>
      <c r="BR3" s="782" t="s">
        <v>191</v>
      </c>
      <c r="BS3" s="786" t="s">
        <v>192</v>
      </c>
      <c r="BT3" s="782" t="s">
        <v>193</v>
      </c>
      <c r="BU3" s="784" t="s">
        <v>202</v>
      </c>
      <c r="BV3" s="782" t="s">
        <v>204</v>
      </c>
      <c r="BW3" s="782" t="s">
        <v>211</v>
      </c>
      <c r="BX3" s="782" t="s">
        <v>212</v>
      </c>
      <c r="BY3" s="780" t="s">
        <v>216</v>
      </c>
      <c r="BZ3" s="482" t="s">
        <v>188</v>
      </c>
      <c r="CA3" s="482" t="s">
        <v>156</v>
      </c>
      <c r="CB3" s="791" t="s">
        <v>217</v>
      </c>
      <c r="CC3" s="791"/>
      <c r="CD3" s="791"/>
      <c r="CE3" s="791"/>
      <c r="CF3" s="791"/>
      <c r="CG3" s="789" t="s">
        <v>145</v>
      </c>
      <c r="CH3" s="790"/>
    </row>
    <row r="4" spans="1:89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83"/>
      <c r="M4" s="781"/>
      <c r="N4" s="783"/>
      <c r="O4" s="783"/>
      <c r="P4" s="781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1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1"/>
      <c r="BM4" s="783"/>
      <c r="BN4" s="783"/>
      <c r="BO4" s="783"/>
      <c r="BP4" s="783"/>
      <c r="BQ4" s="783"/>
      <c r="BR4" s="783"/>
      <c r="BS4" s="787"/>
      <c r="BT4" s="783"/>
      <c r="BU4" s="785"/>
      <c r="BV4" s="783"/>
      <c r="BW4" s="783"/>
      <c r="BX4" s="783"/>
      <c r="BY4" s="781"/>
      <c r="BZ4" s="483">
        <v>42006</v>
      </c>
      <c r="CA4" s="483">
        <f>+BZ4+7</f>
        <v>42013</v>
      </c>
      <c r="CB4" s="633">
        <v>42016</v>
      </c>
      <c r="CC4" s="380">
        <f>+CB4+1</f>
        <v>42017</v>
      </c>
      <c r="CD4" s="380">
        <f>+CC4+1</f>
        <v>42018</v>
      </c>
      <c r="CE4" s="380">
        <f>+CD4+1</f>
        <v>42019</v>
      </c>
      <c r="CF4" s="468">
        <f>+CE4+1</f>
        <v>42020</v>
      </c>
      <c r="CG4" s="379" t="s">
        <v>20</v>
      </c>
      <c r="CH4" s="309" t="s">
        <v>215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1"/>
      <c r="CA5" s="441"/>
      <c r="CB5" s="634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1"/>
      <c r="BS6" s="530"/>
      <c r="BT6" s="481"/>
      <c r="BU6" s="531"/>
      <c r="BV6" s="481"/>
      <c r="BW6" s="481"/>
      <c r="BX6" s="481"/>
      <c r="BY6" s="752"/>
      <c r="BZ6" s="442"/>
      <c r="CA6" s="442"/>
      <c r="CB6" s="635"/>
      <c r="CC6" s="429"/>
      <c r="CD6" s="429"/>
      <c r="CE6" s="429"/>
      <c r="CF6" s="430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6">
        <v>14808.530374419999</v>
      </c>
      <c r="BT7" s="365">
        <v>14873.52632809</v>
      </c>
      <c r="BU7" s="476">
        <v>15396.291196100003</v>
      </c>
      <c r="BV7" s="365">
        <v>15272.013237600002</v>
      </c>
      <c r="BW7" s="535">
        <v>15386.647503849999</v>
      </c>
      <c r="BX7" s="535">
        <v>15477.552068539999</v>
      </c>
      <c r="BY7" s="476">
        <v>15123.15418833</v>
      </c>
      <c r="BZ7" s="365">
        <v>15075.03240206</v>
      </c>
      <c r="CA7" s="535">
        <v>15278.719598350002</v>
      </c>
      <c r="CB7" s="766">
        <v>15295.221250149998</v>
      </c>
      <c r="CC7" s="476">
        <v>15299.216365539998</v>
      </c>
      <c r="CD7" s="476">
        <v>15282.50784737</v>
      </c>
      <c r="CE7" s="476">
        <v>15217.245997660002</v>
      </c>
      <c r="CF7" s="535">
        <v>15227.763506090001</v>
      </c>
      <c r="CG7" s="385">
        <f t="shared" ref="CG7:CG16" si="0">+CF7-CA7</f>
        <v>-50.956092260001242</v>
      </c>
      <c r="CH7" s="546">
        <f t="shared" ref="CH7:CH16" si="1">(+(CF7/CA7-1))*100</f>
        <v>-0.33351022598453461</v>
      </c>
      <c r="CI7" s="545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1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6">
        <v>12732.47977045</v>
      </c>
      <c r="BT8" s="365">
        <v>12828.00857407</v>
      </c>
      <c r="BU8" s="476">
        <v>13364.027498040003</v>
      </c>
      <c r="BV8" s="365">
        <v>13346.469576200001</v>
      </c>
      <c r="BW8" s="535">
        <v>13486.38388123</v>
      </c>
      <c r="BX8" s="535">
        <v>13585.699008439999</v>
      </c>
      <c r="BY8" s="476">
        <v>13226.548415290001</v>
      </c>
      <c r="BZ8" s="365">
        <v>13200.96879723</v>
      </c>
      <c r="CA8" s="535">
        <v>13372.978000130002</v>
      </c>
      <c r="CB8" s="766">
        <v>13374.064403659999</v>
      </c>
      <c r="CC8" s="476">
        <v>13358.078969319999</v>
      </c>
      <c r="CD8" s="476">
        <v>13343.817261959999</v>
      </c>
      <c r="CE8" s="476">
        <v>13277.563909349999</v>
      </c>
      <c r="CF8" s="535">
        <v>13253.985864509999</v>
      </c>
      <c r="CG8" s="385">
        <f t="shared" si="0"/>
        <v>-118.99213562000295</v>
      </c>
      <c r="CH8" s="546">
        <f t="shared" si="1"/>
        <v>-0.88979534415480899</v>
      </c>
      <c r="CI8" s="545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1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6">
        <v>257.41016827999999</v>
      </c>
      <c r="BT9" s="365">
        <v>255.60281583</v>
      </c>
      <c r="BU9" s="476">
        <v>253.0576437</v>
      </c>
      <c r="BV9" s="365">
        <v>247.92992516999999</v>
      </c>
      <c r="BW9" s="535">
        <v>246.84372042999999</v>
      </c>
      <c r="BX9" s="535">
        <v>244.06522056</v>
      </c>
      <c r="BY9" s="476">
        <v>241.43191057999999</v>
      </c>
      <c r="BZ9" s="365">
        <v>241.50358771000001</v>
      </c>
      <c r="CA9" s="535">
        <v>237.73803802</v>
      </c>
      <c r="CB9" s="766">
        <v>238.23311029000001</v>
      </c>
      <c r="CC9" s="476">
        <v>238.14143023999998</v>
      </c>
      <c r="CD9" s="476">
        <v>238.18810372000002</v>
      </c>
      <c r="CE9" s="476">
        <v>238.26144776000001</v>
      </c>
      <c r="CF9" s="535">
        <v>237.95807013999999</v>
      </c>
      <c r="CG9" s="385">
        <f t="shared" si="0"/>
        <v>0.22003211999998484</v>
      </c>
      <c r="CH9" s="546">
        <f t="shared" si="1"/>
        <v>9.255234115352895E-2</v>
      </c>
      <c r="CI9" s="545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1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6">
        <v>1804.9363706900001</v>
      </c>
      <c r="BT10" s="365">
        <v>1776.3079656899999</v>
      </c>
      <c r="BU10" s="476">
        <v>1765.73238436</v>
      </c>
      <c r="BV10" s="365">
        <v>1664.41359373</v>
      </c>
      <c r="BW10" s="535">
        <v>1640.2779796899999</v>
      </c>
      <c r="BX10" s="535">
        <v>1634.79270954</v>
      </c>
      <c r="BY10" s="476">
        <v>1642.3194899599998</v>
      </c>
      <c r="BZ10" s="365">
        <v>1619.7018283699999</v>
      </c>
      <c r="CA10" s="535">
        <v>1655.3458577000001</v>
      </c>
      <c r="CB10" s="766">
        <v>1670.2396749499999</v>
      </c>
      <c r="CC10" s="476">
        <v>1690.3167859799998</v>
      </c>
      <c r="CD10" s="476">
        <v>1687.8208166899999</v>
      </c>
      <c r="CE10" s="476">
        <v>1688.73507055</v>
      </c>
      <c r="CF10" s="535">
        <v>1723.1501539400001</v>
      </c>
      <c r="CG10" s="385">
        <f t="shared" si="0"/>
        <v>67.804296239999985</v>
      </c>
      <c r="CH10" s="546">
        <f t="shared" si="1"/>
        <v>4.0960803402262824</v>
      </c>
      <c r="CI10" s="545"/>
      <c r="CJ10" s="293"/>
      <c r="CK10" s="299"/>
    </row>
    <row r="11" spans="1:89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1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6">
        <v>13.704065</v>
      </c>
      <c r="BT11" s="365">
        <v>13.606972499999999</v>
      </c>
      <c r="BU11" s="476">
        <v>13.47367</v>
      </c>
      <c r="BV11" s="365">
        <v>13.2001425</v>
      </c>
      <c r="BW11" s="535">
        <v>13.1419225</v>
      </c>
      <c r="BX11" s="535">
        <v>12.99513</v>
      </c>
      <c r="BY11" s="476">
        <v>12.8543725</v>
      </c>
      <c r="BZ11" s="365">
        <v>12.85818875</v>
      </c>
      <c r="CA11" s="535">
        <v>12.657702499999999</v>
      </c>
      <c r="CB11" s="766">
        <v>12.684061250000001</v>
      </c>
      <c r="CC11" s="476">
        <v>12.679180000000001</v>
      </c>
      <c r="CD11" s="476">
        <v>12.681665000000001</v>
      </c>
      <c r="CE11" s="476">
        <v>12.68557</v>
      </c>
      <c r="CF11" s="535">
        <v>12.6694175</v>
      </c>
      <c r="CG11" s="385">
        <f t="shared" si="0"/>
        <v>1.1715000000000586E-2</v>
      </c>
      <c r="CH11" s="546">
        <f t="shared" si="1"/>
        <v>9.2552341153551154E-2</v>
      </c>
      <c r="CI11" s="545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>+AO13+AO14+AO15+AO16</f>
        <v>13430.909826722431</v>
      </c>
      <c r="AP12" s="255" t="e">
        <f>+AP13+#REF!+#REF!+AP15+AP16</f>
        <v>#REF!</v>
      </c>
      <c r="AQ12" s="255" t="e">
        <f>+AQ13+#REF!+#REF!+AQ15+AQ16</f>
        <v>#REF!</v>
      </c>
      <c r="AR12" s="255" t="e">
        <f>+AR13+#REF!+#REF!+AR15+AR16</f>
        <v>#REF!</v>
      </c>
      <c r="AS12" s="255" t="e">
        <f>+AS13+#REF!+#REF!+AS15+AS16</f>
        <v>#REF!</v>
      </c>
      <c r="AT12" s="255" t="e">
        <f>+AT13+#REF!+#REF!+AT15+AT16</f>
        <v>#REF!</v>
      </c>
      <c r="AU12" s="255" t="e">
        <f>+AU13+#REF!+#REF!+AU15+AU16</f>
        <v>#REF!</v>
      </c>
      <c r="AV12" s="385" t="e">
        <f>+AV13+#REF!+#REF!+AV15+AV16</f>
        <v>#REF!</v>
      </c>
      <c r="AW12" s="255" t="e">
        <f>+AW13+#REF!+#REF!+AW15+AW16</f>
        <v>#REF!</v>
      </c>
      <c r="AX12" s="255" t="e">
        <f>+AX13+#REF!+#REF!+AX15+AX16</f>
        <v>#REF!</v>
      </c>
      <c r="AY12" s="255" t="e">
        <f>+AY13+#REF!+#REF!+AY15+AY16</f>
        <v>#REF!</v>
      </c>
      <c r="AZ12" s="255" t="e">
        <f>+AZ13+#REF!+#REF!+AZ15+AZ16</f>
        <v>#REF!</v>
      </c>
      <c r="BA12" s="259">
        <f t="shared" ref="BA12:BL12" si="3">+BA13+BA14+BA15+BA16</f>
        <v>15641.48559000758</v>
      </c>
      <c r="BB12" s="259">
        <f t="shared" si="3"/>
        <v>15857.38183181024</v>
      </c>
      <c r="BC12" s="259">
        <f t="shared" si="3"/>
        <v>15885.402838410002</v>
      </c>
      <c r="BD12" s="259">
        <f t="shared" si="3"/>
        <v>16041.74979590813</v>
      </c>
      <c r="BE12" s="259">
        <f t="shared" si="3"/>
        <v>16140.991952644375</v>
      </c>
      <c r="BF12" s="259">
        <f t="shared" si="3"/>
        <v>15935.492036800993</v>
      </c>
      <c r="BG12" s="259">
        <f t="shared" si="3"/>
        <v>15785.759611876952</v>
      </c>
      <c r="BH12" s="259">
        <f t="shared" si="3"/>
        <v>16329.821405994588</v>
      </c>
      <c r="BI12" s="259">
        <f t="shared" si="3"/>
        <v>16925.059681962379</v>
      </c>
      <c r="BJ12" s="259">
        <f t="shared" si="3"/>
        <v>17030.899940915366</v>
      </c>
      <c r="BK12" s="259">
        <f t="shared" si="3"/>
        <v>17399.606147130737</v>
      </c>
      <c r="BL12" s="259">
        <f t="shared" si="3"/>
        <v>17343.562051165314</v>
      </c>
      <c r="BM12" s="259">
        <f t="shared" ref="BM12:CF12" si="4">+BM13+BM14+BM15+BM16</f>
        <v>17647.492517559269</v>
      </c>
      <c r="BN12" s="259">
        <f t="shared" si="4"/>
        <v>17703.177024316468</v>
      </c>
      <c r="BO12" s="259">
        <f t="shared" si="4"/>
        <v>17774.149571968832</v>
      </c>
      <c r="BP12" s="259">
        <f t="shared" si="4"/>
        <v>17925.08719394953</v>
      </c>
      <c r="BQ12" s="259">
        <f t="shared" si="4"/>
        <v>18069.689275464869</v>
      </c>
      <c r="BR12" s="259">
        <f t="shared" si="4"/>
        <v>18148.34839945169</v>
      </c>
      <c r="BS12" s="259">
        <f t="shared" si="4"/>
        <v>18436.432871744226</v>
      </c>
      <c r="BT12" s="259">
        <f t="shared" si="4"/>
        <v>18660.603110883585</v>
      </c>
      <c r="BU12" s="259">
        <f t="shared" si="4"/>
        <v>19097.322014524518</v>
      </c>
      <c r="BV12" s="259">
        <f t="shared" si="4"/>
        <v>19003.279340285775</v>
      </c>
      <c r="BW12" s="259">
        <f t="shared" si="4"/>
        <v>19055.620883163003</v>
      </c>
      <c r="BX12" s="500">
        <f t="shared" ref="BX12:CA12" si="5">+BX13+BX14+BX15+BX16</f>
        <v>19073.95594782546</v>
      </c>
      <c r="BY12" s="499">
        <f t="shared" si="5"/>
        <v>18737.393402408583</v>
      </c>
      <c r="BZ12" s="259">
        <f t="shared" si="5"/>
        <v>18677.930741723409</v>
      </c>
      <c r="CA12" s="500">
        <f t="shared" si="5"/>
        <v>18873.887576585261</v>
      </c>
      <c r="CB12" s="261">
        <f t="shared" si="4"/>
        <v>18890.513558361621</v>
      </c>
      <c r="CC12" s="499">
        <f t="shared" si="4"/>
        <v>18884.717654275028</v>
      </c>
      <c r="CD12" s="499">
        <f t="shared" si="4"/>
        <v>18881.416538010944</v>
      </c>
      <c r="CE12" s="499">
        <f t="shared" si="4"/>
        <v>18842.292758440068</v>
      </c>
      <c r="CF12" s="500">
        <f t="shared" si="4"/>
        <v>18848.52930947411</v>
      </c>
      <c r="CG12" s="385">
        <f t="shared" si="0"/>
        <v>-25.358267111150781</v>
      </c>
      <c r="CH12" s="546">
        <f t="shared" si="1"/>
        <v>-0.13435635349767772</v>
      </c>
      <c r="CI12" s="545"/>
      <c r="CJ12" s="293"/>
      <c r="CK12" s="299"/>
    </row>
    <row r="13" spans="1:89" x14ac:dyDescent="0.2">
      <c r="C13" s="25"/>
      <c r="D13" s="53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9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7">
        <v>14808.851179669999</v>
      </c>
      <c r="BT13" s="366">
        <v>14873.382846199998</v>
      </c>
      <c r="BU13" s="477">
        <v>15395.173086740002</v>
      </c>
      <c r="BV13" s="366">
        <v>15271.853066600002</v>
      </c>
      <c r="BW13" s="488">
        <v>15386.73098504</v>
      </c>
      <c r="BX13" s="488">
        <v>15477.397322610001</v>
      </c>
      <c r="BY13" s="477">
        <v>15122.842117170001</v>
      </c>
      <c r="BZ13" s="366">
        <v>15074.521626360001</v>
      </c>
      <c r="CA13" s="488">
        <v>15276.332042140002</v>
      </c>
      <c r="CB13" s="434">
        <v>15295.097234249997</v>
      </c>
      <c r="CC13" s="477">
        <v>15296.712844199998</v>
      </c>
      <c r="CD13" s="477">
        <v>15282.045616329999</v>
      </c>
      <c r="CE13" s="477">
        <v>15217.095790980002</v>
      </c>
      <c r="CF13" s="488">
        <v>15235.517155759999</v>
      </c>
      <c r="CG13" s="385">
        <f t="shared" si="0"/>
        <v>-40.814886380003372</v>
      </c>
      <c r="CH13" s="546">
        <f t="shared" si="1"/>
        <v>-0.26717726655466345</v>
      </c>
      <c r="CI13" s="545"/>
      <c r="CJ13" s="293"/>
      <c r="CK13" s="299"/>
    </row>
    <row r="14" spans="1:89" ht="12.75" customHeight="1" x14ac:dyDescent="0.2">
      <c r="C14" s="25"/>
      <c r="D14" s="533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8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399">
        <v>2144.3938664635566</v>
      </c>
      <c r="CB14" s="485">
        <v>2142.2578999314865</v>
      </c>
      <c r="CC14" s="374">
        <v>2134.7937602798838</v>
      </c>
      <c r="CD14" s="374">
        <v>2146.1337960583087</v>
      </c>
      <c r="CE14" s="374">
        <v>2150.8567395408159</v>
      </c>
      <c r="CF14" s="399">
        <v>2138.648772575802</v>
      </c>
      <c r="CG14" s="385">
        <f t="shared" si="0"/>
        <v>-5.7450938877545923</v>
      </c>
      <c r="CH14" s="546">
        <f t="shared" si="1"/>
        <v>-0.26791225145729181</v>
      </c>
      <c r="CI14" s="545"/>
      <c r="CJ14" s="293"/>
      <c r="CK14" s="299"/>
    </row>
    <row r="15" spans="1:89" ht="12.75" customHeight="1" x14ac:dyDescent="0.2">
      <c r="C15" s="25"/>
      <c r="D15" s="533" t="s">
        <v>213</v>
      </c>
      <c r="E15" s="259">
        <f>+[20]Hoja1!$H$23/1000000</f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2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6">
        <v>438.32451271484001</v>
      </c>
      <c r="BX15" s="536">
        <v>439.17679076648</v>
      </c>
      <c r="BY15" s="374">
        <v>439.43538598347999</v>
      </c>
      <c r="BZ15" s="360">
        <v>439.45106519140001</v>
      </c>
      <c r="CA15" s="399">
        <v>439.51061967411999</v>
      </c>
      <c r="CB15" s="485">
        <v>439.46905992211998</v>
      </c>
      <c r="CC15" s="374">
        <v>439.48626832721999</v>
      </c>
      <c r="CD15" s="374">
        <v>439.49410909493997</v>
      </c>
      <c r="CE15" s="374">
        <v>460.58095936094003</v>
      </c>
      <c r="CF15" s="399">
        <v>460.58789731031999</v>
      </c>
      <c r="CG15" s="385">
        <f t="shared" si="0"/>
        <v>21.077277636199995</v>
      </c>
      <c r="CH15" s="546">
        <f t="shared" si="1"/>
        <v>4.7956241994398185</v>
      </c>
      <c r="CI15" s="545"/>
      <c r="CJ15" s="293"/>
      <c r="CK15" s="299"/>
    </row>
    <row r="16" spans="1:89" ht="12.75" customHeight="1" x14ac:dyDescent="0.2">
      <c r="C16" s="25"/>
      <c r="D16" s="533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2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6">
        <v>1055.9949604314868</v>
      </c>
      <c r="BX16" s="536">
        <v>1056.3555527303206</v>
      </c>
      <c r="BY16" s="374">
        <v>1013.4681452376093</v>
      </c>
      <c r="BZ16" s="360">
        <v>1013.5080262973761</v>
      </c>
      <c r="CA16" s="399">
        <v>1013.6510483075803</v>
      </c>
      <c r="CB16" s="485">
        <v>1013.6893642580176</v>
      </c>
      <c r="CC16" s="374">
        <v>1013.7247814679299</v>
      </c>
      <c r="CD16" s="374">
        <v>1013.7430165276967</v>
      </c>
      <c r="CE16" s="374">
        <v>1013.759268558309</v>
      </c>
      <c r="CF16" s="399">
        <v>1013.7754838279884</v>
      </c>
      <c r="CG16" s="385">
        <f t="shared" si="0"/>
        <v>0.12443552040815575</v>
      </c>
      <c r="CH16" s="546">
        <f t="shared" si="1"/>
        <v>1.227597215194276E-2</v>
      </c>
      <c r="CI16" s="545"/>
      <c r="CJ16" s="293"/>
      <c r="CK16" s="299"/>
    </row>
    <row r="17" spans="1:89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695">
        <v>1</v>
      </c>
      <c r="CB17" s="767">
        <v>0</v>
      </c>
      <c r="CC17" s="694">
        <v>0</v>
      </c>
      <c r="CD17" s="694">
        <v>0</v>
      </c>
      <c r="CE17" s="694">
        <v>0</v>
      </c>
      <c r="CF17" s="695">
        <v>2</v>
      </c>
      <c r="CG17" s="385">
        <f>+(CB17+CC17+CD17+CE17+CF17)-CA17</f>
        <v>1</v>
      </c>
      <c r="CH17" s="547">
        <f>(+((CB17+CC17+CD17+CE17+CF17)/CA17-1))*100</f>
        <v>100</v>
      </c>
      <c r="CI17" s="545"/>
      <c r="CJ17" s="293"/>
      <c r="CK17" s="299"/>
    </row>
    <row r="18" spans="1:89" ht="12.75" customHeight="1" x14ac:dyDescent="0.2">
      <c r="C18" s="685"/>
      <c r="D18" s="686" t="s">
        <v>163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695">
        <v>1.7999999999999998</v>
      </c>
      <c r="CB18" s="767">
        <v>0.2</v>
      </c>
      <c r="CC18" s="694">
        <v>0</v>
      </c>
      <c r="CD18" s="694">
        <v>0.4</v>
      </c>
      <c r="CE18" s="694">
        <v>0</v>
      </c>
      <c r="CF18" s="695">
        <v>1.6</v>
      </c>
      <c r="CG18" s="385">
        <f>+(CB18+CC18+CD18+CE18+CF18)-CA18</f>
        <v>0.40000000000000036</v>
      </c>
      <c r="CH18" s="774">
        <f>(+((CB18+CC18+CD18+CE18+CF18)/CA18-1))*100</f>
        <v>22.222222222222253</v>
      </c>
      <c r="CI18" s="545"/>
      <c r="CJ18" s="293"/>
      <c r="CK18" s="299"/>
    </row>
    <row r="19" spans="1:89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695">
        <v>0</v>
      </c>
      <c r="CB19" s="767">
        <v>0</v>
      </c>
      <c r="CC19" s="694">
        <v>0</v>
      </c>
      <c r="CD19" s="694">
        <v>0</v>
      </c>
      <c r="CE19" s="694">
        <v>0</v>
      </c>
      <c r="CF19" s="695">
        <v>0</v>
      </c>
      <c r="CG19" s="385">
        <f>+(CB19+CC19+CD19+CE19+CF19)-CA19</f>
        <v>0</v>
      </c>
      <c r="CH19" s="547" t="e">
        <f>(+((CB19+CC19+CD19+CE19+CF19)/CA19-1))*100</f>
        <v>#DIV/0!</v>
      </c>
      <c r="CI19" s="545"/>
      <c r="CJ19" s="293"/>
    </row>
    <row r="20" spans="1:89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695">
        <v>0</v>
      </c>
      <c r="CB20" s="767">
        <v>0</v>
      </c>
      <c r="CC20" s="694">
        <v>0</v>
      </c>
      <c r="CD20" s="694">
        <v>0</v>
      </c>
      <c r="CE20" s="694">
        <v>0</v>
      </c>
      <c r="CF20" s="695">
        <v>0</v>
      </c>
      <c r="CG20" s="385">
        <f>+(CB20+CC20+CD20+CE20+CF20)-CA20</f>
        <v>0</v>
      </c>
      <c r="CH20" s="547" t="e">
        <f>(+((CB20+CC20+CD20+CE20+CF20)/CA20-1))*100</f>
        <v>#DIV/0!</v>
      </c>
      <c r="CI20" s="545"/>
      <c r="CJ20" s="293"/>
    </row>
    <row r="21" spans="1:89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705">
        <v>0</v>
      </c>
      <c r="CB21" s="768">
        <v>0</v>
      </c>
      <c r="CC21" s="704">
        <v>0</v>
      </c>
      <c r="CD21" s="704">
        <v>0</v>
      </c>
      <c r="CE21" s="704">
        <v>0</v>
      </c>
      <c r="CF21" s="705">
        <v>0</v>
      </c>
      <c r="CG21" s="385">
        <f>+(CB21+CC21+CD21+CE21+CF21)-CA21</f>
        <v>0</v>
      </c>
      <c r="CH21" s="547" t="e">
        <f>(+((CB21+CC21+CD21+CE21+CF21)/CA21-1))*100</f>
        <v>#DIV/0!</v>
      </c>
      <c r="CI21" s="545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8"/>
      <c r="BV22" s="515"/>
      <c r="BW22" s="408"/>
      <c r="BX22" s="408"/>
      <c r="BY22" s="330"/>
      <c r="BZ22" s="192"/>
      <c r="CA22" s="408"/>
      <c r="CB22" s="636"/>
      <c r="CC22" s="329"/>
      <c r="CD22" s="330"/>
      <c r="CE22" s="328"/>
      <c r="CF22" s="408"/>
      <c r="CG22" s="653"/>
      <c r="CH22" s="548" t="s">
        <v>3</v>
      </c>
      <c r="CI22" s="545"/>
      <c r="CJ22" s="293"/>
    </row>
    <row r="23" spans="1:89" x14ac:dyDescent="0.2">
      <c r="A23" s="227"/>
      <c r="B23" s="79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f>+[21]MACRO!$H$445</f>
        <v>30157.232277248353</v>
      </c>
      <c r="V23" s="253">
        <f>+[22]MACRO!$H$445</f>
        <v>30403.324394647541</v>
      </c>
      <c r="W23" s="253">
        <f>+[23]MACRO!$H$447</f>
        <v>29903.289470033258</v>
      </c>
      <c r="X23" s="253">
        <f>+[24]MACRO!$H$447</f>
        <v>28898.70055204309</v>
      </c>
      <c r="Y23" s="253">
        <f>+[25]MACRO!$H$447</f>
        <v>28619.650201445958</v>
      </c>
      <c r="Z23" s="253">
        <f>+[26]MACRO!$H$450</f>
        <v>28656.14215422389</v>
      </c>
      <c r="AA23" s="253">
        <f>+[27]MACRO!$H$450</f>
        <v>28178.482855580798</v>
      </c>
      <c r="AB23" s="253">
        <f>+[28]MACRO!$H$450</f>
        <v>28789.856249272303</v>
      </c>
      <c r="AC23" s="253">
        <f>+[29]MACRO!$H$450</f>
        <v>32577.475381140739</v>
      </c>
      <c r="AD23" s="253">
        <f>+[30]MACRO!$H$450</f>
        <v>32958.579074453213</v>
      </c>
      <c r="AE23" s="253">
        <f>+[31]MACRO!$H$450</f>
        <v>32753.997521922407</v>
      </c>
      <c r="AF23" s="253">
        <f>+[32]MACRO!$H$458</f>
        <v>33318.498855925034</v>
      </c>
      <c r="AG23" s="253">
        <f>+[33]MACRO!$H$458</f>
        <v>30179.544053439462</v>
      </c>
      <c r="AH23" s="253">
        <f>+[34]MACRO!$H$458</f>
        <v>29387.94146173272</v>
      </c>
      <c r="AI23" s="253">
        <f>+[35]MACRO!$H$458</f>
        <v>31157.768917289424</v>
      </c>
      <c r="AJ23" s="253">
        <f>+[36]MACRO!$H$458</f>
        <v>31437.502481094012</v>
      </c>
      <c r="AK23" s="253">
        <f>+[37]MACRO!$H$460</f>
        <v>32635.139769102381</v>
      </c>
      <c r="AL23" s="253">
        <f>+[38]MACRO!$H$460</f>
        <v>34320.068200088397</v>
      </c>
      <c r="AM23" s="253">
        <f>+[39]MACRO!$H$460</f>
        <v>35375.422907394481</v>
      </c>
      <c r="AN23" s="253">
        <f>+[40]MACRO!$H$460</f>
        <v>37694.737930022849</v>
      </c>
      <c r="AO23" s="253">
        <f>+[41]MACRO!$H$460</f>
        <v>41768.10404689797</v>
      </c>
      <c r="AP23" s="253">
        <f>+[42]MACRO!$H$460</f>
        <v>39518.452970210099</v>
      </c>
      <c r="AQ23" s="253">
        <f>+[43]MACRO!$H$460</f>
        <v>39171.409393767935</v>
      </c>
      <c r="AR23" s="253">
        <f>+[44]MACRO!$H$460</f>
        <v>39703.293302109952</v>
      </c>
      <c r="AS23" s="253">
        <f>+[44]MACRO!$H$460</f>
        <v>39703.293302109952</v>
      </c>
      <c r="AT23" s="253">
        <f>+[45]MACRO!$H$460</f>
        <v>36725.834415524267</v>
      </c>
      <c r="AU23" s="366">
        <f>+[46]MACRO!$H$460</f>
        <v>37503.828244931763</v>
      </c>
      <c r="AV23" s="384">
        <f>+[47]MACRO!$H$460</f>
        <v>36976.145654643202</v>
      </c>
      <c r="AW23" s="253">
        <f>+[48]MACRO!$H$460</f>
        <v>37915.235268250122</v>
      </c>
      <c r="AX23" s="253">
        <f>+[49]MACRO!$H$460</f>
        <v>39808.812685307246</v>
      </c>
      <c r="AY23" s="253">
        <f>+[50]MACRO!$H$460</f>
        <v>39897.674000118262</v>
      </c>
      <c r="AZ23" s="253">
        <f>+[51]MACRO!$H$460</f>
        <v>42290.00662329363</v>
      </c>
      <c r="BA23" s="253">
        <f>+[52]MACRO!$H$460</f>
        <v>48670.600375916838</v>
      </c>
      <c r="BB23" s="253">
        <f>+[53]MACRO!$H$460</f>
        <v>45853.153171793674</v>
      </c>
      <c r="BC23" s="253">
        <f>+[54]MACRO!$H$460</f>
        <v>45106.01534060634</v>
      </c>
      <c r="BD23" s="253">
        <f>+[55]MACRO!$H$460</f>
        <v>43142.448600577838</v>
      </c>
      <c r="BE23" s="253">
        <f>+[56]MACRO!$H$460</f>
        <v>41892.660601382173</v>
      </c>
      <c r="BF23" s="253">
        <f>+[57]MACRO!$H$461</f>
        <v>41468.493126136476</v>
      </c>
      <c r="BG23" s="434">
        <f>+[58]MACRO!$H$462</f>
        <v>43314.165693718947</v>
      </c>
      <c r="BH23" s="434">
        <f>+[59]MACRO!$H$462</f>
        <v>42593.305946749912</v>
      </c>
      <c r="BI23" s="366">
        <f>+[60]MACRO!$H$462</f>
        <v>43705.429036464229</v>
      </c>
      <c r="BJ23" s="253">
        <f>+[61]MACRO!$H$465</f>
        <v>44527.373373869792</v>
      </c>
      <c r="BK23" s="253">
        <f>+[62]MACRO!$H$467</f>
        <v>45122.235544590403</v>
      </c>
      <c r="BL23" s="439">
        <f>+[63]MACRO!$H$467</f>
        <v>45309.288393787479</v>
      </c>
      <c r="BM23" s="253">
        <f>+[64]MACRO!$H$468</f>
        <v>53487.841091198701</v>
      </c>
      <c r="BN23" s="366">
        <f>+[65]MACRO!$H$468</f>
        <v>46502.025808538099</v>
      </c>
      <c r="BO23" s="366">
        <f>+[66]MACRO!$H$468</f>
        <v>44971.025892743819</v>
      </c>
      <c r="BP23" s="366">
        <f>+[67]MACRO!$H$468</f>
        <v>43583.380129660538</v>
      </c>
      <c r="BQ23" s="366">
        <f>+[68]MACRO!$H$468</f>
        <v>44933.133215966773</v>
      </c>
      <c r="BR23" s="366">
        <f>+[69]MACRO!$H$468</f>
        <v>44710.185835211887</v>
      </c>
      <c r="BS23" s="477">
        <f>+[70]MACRO!$H$470</f>
        <v>46248.208124989978</v>
      </c>
      <c r="BT23" s="366">
        <f>+[71]MACRO!$H$470</f>
        <v>45999.454656780101</v>
      </c>
      <c r="BU23" s="488">
        <f>+[72]MACRO!$H$470</f>
        <v>47132.791285223575</v>
      </c>
      <c r="BV23" s="488">
        <f>+[73]MACRO!$H$470</f>
        <v>48305.382136724707</v>
      </c>
      <c r="BW23" s="488">
        <f>+[74]MACRO!$H$470</f>
        <v>51843.43906314332</v>
      </c>
      <c r="BX23" s="488">
        <f>+[75]MACRO!$H$470</f>
        <v>52751.707843056443</v>
      </c>
      <c r="BY23" s="477">
        <f>+[76]MACRO!$H$470</f>
        <v>61256.800381815308</v>
      </c>
      <c r="BZ23" s="366">
        <f>+[77]MACRO!$H$470</f>
        <v>61704.193277286337</v>
      </c>
      <c r="CA23" s="488">
        <f>+[78]MACRO!$H$470</f>
        <v>62318.954899793367</v>
      </c>
      <c r="CB23" s="434">
        <f>+[79]MACRO!$H$470</f>
        <v>62132.744189823294</v>
      </c>
      <c r="CC23" s="477">
        <f>+[80]MACRO!$H$470</f>
        <v>62073.167619201085</v>
      </c>
      <c r="CD23" s="477">
        <f>+[81]MACRO!$H$470</f>
        <v>62139.027842022275</v>
      </c>
      <c r="CE23" s="477">
        <f>+[82]MACRO!$H$470</f>
        <v>61795.910956915286</v>
      </c>
      <c r="CF23" s="488">
        <f>+[83]MACRO!$H$470</f>
        <v>60617.066039999496</v>
      </c>
      <c r="CG23" s="452">
        <f>+CF23-CA23</f>
        <v>-1701.8888597938712</v>
      </c>
      <c r="CH23" s="546">
        <f>(+(CF23/CA23-1))*100</f>
        <v>-2.7309329280801431</v>
      </c>
      <c r="CI23" s="545"/>
      <c r="CJ23" s="293"/>
      <c r="CK23" s="299"/>
    </row>
    <row r="24" spans="1:89" x14ac:dyDescent="0.2">
      <c r="A24" s="227"/>
      <c r="B24" s="79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f>-[21]MACRO!$H$758</f>
        <v>18102.7542961</v>
      </c>
      <c r="V24" s="253">
        <f>-[22]MACRO!$H$758</f>
        <v>18598.362352259999</v>
      </c>
      <c r="W24" s="253">
        <f>-[23]MACRO!$H$760</f>
        <v>19111.73186009</v>
      </c>
      <c r="X24" s="253">
        <f>-[24]MACRO!$H$760</f>
        <v>19273.531734020002</v>
      </c>
      <c r="Y24" s="253">
        <f>-[25]MACRO!$H$760</f>
        <v>19243.647425389998</v>
      </c>
      <c r="Z24" s="253">
        <f>-[26]MACRO!$H$765</f>
        <v>19374.36654173</v>
      </c>
      <c r="AA24" s="253">
        <f>-[27]MACRO!$H$765</f>
        <v>19720.61379911</v>
      </c>
      <c r="AB24" s="253">
        <f>-[28]MACRO!$H$765</f>
        <v>20284.401278249999</v>
      </c>
      <c r="AC24" s="253">
        <f>-[29]MACRO!$H$765</f>
        <v>24585.622267570001</v>
      </c>
      <c r="AD24" s="253">
        <f>-[30]MACRO!$H$765</f>
        <v>23610.75446086</v>
      </c>
      <c r="AE24" s="253">
        <f>-[31]MACRO!$H$765</f>
        <v>23358.59828613</v>
      </c>
      <c r="AF24" s="253">
        <f>-[32]MACRO!$H$773</f>
        <v>23139.315299330003</v>
      </c>
      <c r="AG24" s="253">
        <f>-[33]MACRO!$H$773</f>
        <v>23402.080371930002</v>
      </c>
      <c r="AH24" s="253">
        <f>-[34]MACRO!$H$773</f>
        <v>23750.031313169999</v>
      </c>
      <c r="AI24" s="253">
        <f>-[35]MACRO!$H$773</f>
        <v>24643.468506500001</v>
      </c>
      <c r="AJ24" s="253">
        <f>-[36]MACRO!$H$773</f>
        <v>25057.120629689998</v>
      </c>
      <c r="AK24" s="253">
        <f>-[37]MACRO!$H$775</f>
        <v>25377.25269935</v>
      </c>
      <c r="AL24" s="253">
        <f>-[38]MACRO!$H$775</f>
        <v>25704.845640889998</v>
      </c>
      <c r="AM24" s="253">
        <f>-[39]MACRO!$H$775</f>
        <v>26070.208207840002</v>
      </c>
      <c r="AN24" s="253">
        <f>-[40]MACRO!$H$775</f>
        <v>26355.467033959998</v>
      </c>
      <c r="AO24" s="253">
        <f>-[41]MACRO!$H$775</f>
        <v>28585.08716164</v>
      </c>
      <c r="AP24" s="253">
        <f>-[42]MACRO!$H$775</f>
        <v>27904.261643500002</v>
      </c>
      <c r="AQ24" s="253">
        <f>-[43]MACRO!$H$775</f>
        <v>27651.922542569999</v>
      </c>
      <c r="AR24" s="253">
        <f>-[44]MACRO!$H$775</f>
        <v>27218.263037979999</v>
      </c>
      <c r="AS24" s="253">
        <f>-[44]MACRO!$H$775</f>
        <v>27218.263037979999</v>
      </c>
      <c r="AT24" s="253">
        <f>-[45]MACRO!$H$775</f>
        <v>27520.15649094</v>
      </c>
      <c r="AU24" s="366">
        <f>-[46]MACRO!$H$775</f>
        <v>28361.012891549999</v>
      </c>
      <c r="AV24" s="384">
        <f>-[47]MACRO!$H$775</f>
        <v>28505.503548820001</v>
      </c>
      <c r="AW24" s="253">
        <f>-[48]MACRO!$H$775</f>
        <v>28584.619925939998</v>
      </c>
      <c r="AX24" s="253">
        <f>-[49]MACRO!$H$775</f>
        <v>29033.313723990002</v>
      </c>
      <c r="AY24" s="253">
        <f>-[50]MACRO!$H$775</f>
        <v>29535.500998900003</v>
      </c>
      <c r="AZ24" s="253">
        <f>-[51]MACRO!$H$775</f>
        <v>30131.992337290001</v>
      </c>
      <c r="BA24" s="253">
        <f>-[52]MACRO!$H$775</f>
        <v>32665.086160450002</v>
      </c>
      <c r="BB24" s="253">
        <f>-[53]MACRO!$H$775</f>
        <v>31825.354411959997</v>
      </c>
      <c r="BC24" s="253">
        <f>-[54]MACRO!$H$775</f>
        <v>31105.858646380002</v>
      </c>
      <c r="BD24" s="253">
        <f>-[55]MACRO!$H$775</f>
        <v>30802.19048116</v>
      </c>
      <c r="BE24" s="253">
        <f>-[56]MACRO!$H$775</f>
        <v>30829.345512419997</v>
      </c>
      <c r="BF24" s="253">
        <f>-[57]MACRO!$H$776</f>
        <v>31213.30397026</v>
      </c>
      <c r="BG24" s="434">
        <f>-[58]MACRO!$H$778</f>
        <v>31641.167205549998</v>
      </c>
      <c r="BH24" s="434">
        <f>-[59]MACRO!$H$778</f>
        <v>31888.061633040001</v>
      </c>
      <c r="BI24" s="366">
        <f>-[60]MACRO!$H$778</f>
        <v>31958.471105610002</v>
      </c>
      <c r="BJ24" s="253">
        <f>-[61]MACRO!$H$785</f>
        <v>32333.088900520001</v>
      </c>
      <c r="BK24" s="253">
        <f>-[62]MACRO!$H$787</f>
        <v>32726.848775180002</v>
      </c>
      <c r="BL24" s="439">
        <f>-[63]MACRO!$H$787</f>
        <v>33376.52294907</v>
      </c>
      <c r="BM24" s="253">
        <f>-[64]MACRO!$H$788</f>
        <v>37001.012189349996</v>
      </c>
      <c r="BN24" s="366">
        <f>-[65]MACRO!$H$788</f>
        <v>35908.594242320003</v>
      </c>
      <c r="BO24" s="366">
        <f>-[66]MACRO!$H$788</f>
        <v>35170.474726610002</v>
      </c>
      <c r="BP24" s="366">
        <f>-[67]MACRO!$H$788</f>
        <v>34508.930251170001</v>
      </c>
      <c r="BQ24" s="366">
        <f>-[68]MACRO!$H$788</f>
        <v>34555.717835570002</v>
      </c>
      <c r="BR24" s="366">
        <f>-[69]MACRO!$H$788</f>
        <v>34634.109018330004</v>
      </c>
      <c r="BS24" s="477">
        <f>-[70]MACRO!$H$790</f>
        <v>35280.659298040002</v>
      </c>
      <c r="BT24" s="366">
        <f>-[71]MACRO!$H$790</f>
        <v>35344.692928870005</v>
      </c>
      <c r="BU24" s="488">
        <f>-[72]MACRO!$H$790</f>
        <v>35635.031122339999</v>
      </c>
      <c r="BV24" s="488">
        <f>-+[73]MACRO!$H$790</f>
        <v>36020.29927055</v>
      </c>
      <c r="BW24" s="488">
        <f>-+[74]MACRO!$H$790</f>
        <v>36636.916671539999</v>
      </c>
      <c r="BX24" s="488">
        <f>-+[75]MACRO!$H$790</f>
        <v>37663.86396078</v>
      </c>
      <c r="BY24" s="477">
        <f>-+[76]MACRO!$H$790</f>
        <v>41371.515351379996</v>
      </c>
      <c r="BZ24" s="366">
        <f>-+[77]MACRO!$H$790</f>
        <v>41576.864090980001</v>
      </c>
      <c r="CA24" s="488">
        <f>-+[78]MACRO!$H$790</f>
        <v>41769.339281970002</v>
      </c>
      <c r="CB24" s="434">
        <f>-+[79]MACRO!$H$790</f>
        <v>41896.56389908</v>
      </c>
      <c r="CC24" s="477">
        <f>-+[80]MACRO!$H$790</f>
        <v>41909.14468125</v>
      </c>
      <c r="CD24" s="477">
        <f>-+[81]MACRO!$H$790</f>
        <v>41896.414825389998</v>
      </c>
      <c r="CE24" s="477">
        <f>-+[82]MACRO!$H$790</f>
        <v>41698.60630693</v>
      </c>
      <c r="CF24" s="488">
        <f>-+[83]MACRO!$H$790</f>
        <v>41591.497211050002</v>
      </c>
      <c r="CG24" s="452">
        <f>+CF24-CA24</f>
        <v>-177.84207091999997</v>
      </c>
      <c r="CH24" s="546">
        <f>(+(CF24/CA24-1))*100</f>
        <v>-0.42577180768756939</v>
      </c>
      <c r="CI24" s="545"/>
      <c r="CJ24" s="293"/>
      <c r="CK24" s="299"/>
    </row>
    <row r="25" spans="1:89" x14ac:dyDescent="0.2">
      <c r="A25" s="227"/>
      <c r="B25" s="79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f>+[21]MACRO!$H$475</f>
        <v>-40725.721875145755</v>
      </c>
      <c r="V25" s="253">
        <f>+[22]MACRO!$H$475</f>
        <v>-40337.81012964726</v>
      </c>
      <c r="W25" s="253">
        <f>+[23]MACRO!$H$477</f>
        <v>-40393.376146655639</v>
      </c>
      <c r="X25" s="253">
        <f>+[24]MACRO!$H$477</f>
        <v>-40786.054479408231</v>
      </c>
      <c r="Y25" s="253">
        <f>+[25]MACRO!$H$477</f>
        <v>-41654.468781513388</v>
      </c>
      <c r="Z25" s="253">
        <f>+[26]MACRO!$H$480</f>
        <v>-43763.135008598176</v>
      </c>
      <c r="AA25" s="253">
        <f>+[27]MACRO!$H$480</f>
        <v>-44456.948586455765</v>
      </c>
      <c r="AB25" s="253">
        <f>+[28]MACRO!$H$480</f>
        <v>-44259.691304114895</v>
      </c>
      <c r="AC25" s="253">
        <f>+[29]MACRO!$H$480</f>
        <v>-42938.181556930314</v>
      </c>
      <c r="AD25" s="253">
        <f>+[30]MACRO!$H$480</f>
        <v>-45901.140750460218</v>
      </c>
      <c r="AE25" s="253">
        <f>+[31]MACRO!$H$480</f>
        <v>-48312.242030117974</v>
      </c>
      <c r="AF25" s="253">
        <f>+[32]MACRO!$H$488</f>
        <v>-49213.248066820343</v>
      </c>
      <c r="AG25" s="253">
        <f>+[33]MACRO!$H$488</f>
        <v>-50678.862959427162</v>
      </c>
      <c r="AH25" s="253">
        <f>+[34]MACRO!$H$488</f>
        <v>-49812.623303278691</v>
      </c>
      <c r="AI25" s="253">
        <f>+[35]MACRO!$H$488</f>
        <v>-49325.781787705811</v>
      </c>
      <c r="AJ25" s="253">
        <f>+[36]MACRO!$H$488</f>
        <v>-50765.833533730947</v>
      </c>
      <c r="AK25" s="253">
        <f>+[37]MACRO!$H$490</f>
        <v>-54535.029617007371</v>
      </c>
      <c r="AL25" s="253">
        <f>+[38]MACRO!$H$490</f>
        <v>-52669.107745117784</v>
      </c>
      <c r="AM25" s="253">
        <f>+[39]MACRO!$H$490</f>
        <v>-55701.044226470614</v>
      </c>
      <c r="AN25" s="253">
        <f>+[40]MACRO!$H$490</f>
        <v>-56751.641763571315</v>
      </c>
      <c r="AO25" s="253">
        <f>+[41]MACRO!$H$490</f>
        <v>-53862.153016766635</v>
      </c>
      <c r="AP25" s="253">
        <f>+[42]MACRO!$H$490</f>
        <v>-57769.8499961743</v>
      </c>
      <c r="AQ25" s="253">
        <f>+[43]MACRO!$H$490</f>
        <v>-59738.430211019026</v>
      </c>
      <c r="AR25" s="253">
        <f>+[44]MACRO!$H$490</f>
        <v>-60223.761023498584</v>
      </c>
      <c r="AS25" s="253">
        <f>+[44]MACRO!$H$490</f>
        <v>-60223.761023498584</v>
      </c>
      <c r="AT25" s="253">
        <f>+[45]MACRO!$H$490</f>
        <v>-57693.920501219334</v>
      </c>
      <c r="AU25" s="366">
        <f>+[46]MACRO!$H$490</f>
        <v>-56975.733137620555</v>
      </c>
      <c r="AV25" s="384">
        <f>+[47]MACRO!$H$490</f>
        <v>-58945.687472738617</v>
      </c>
      <c r="AW25" s="253">
        <f>+[48]MACRO!$H$490</f>
        <v>-61032.358741471253</v>
      </c>
      <c r="AX25" s="253">
        <f>+[49]MACRO!$H$490</f>
        <v>-63022.789226928377</v>
      </c>
      <c r="AY25" s="253">
        <f>+[50]MACRO!$H$490</f>
        <v>-64938.716468228835</v>
      </c>
      <c r="AZ25" s="253">
        <f>+[51]MACRO!$H$490</f>
        <v>-65398.945782221133</v>
      </c>
      <c r="BA25" s="253">
        <f>+[52]MACRO!$H$490</f>
        <v>-62872.216313078694</v>
      </c>
      <c r="BB25" s="253">
        <f>+[53]MACRO!$H$490</f>
        <v>-64550.757844114705</v>
      </c>
      <c r="BC25" s="253">
        <f>+[54]MACRO!$H$490</f>
        <v>-65624.384177470201</v>
      </c>
      <c r="BD25" s="253">
        <f>+[55]MACRO!$H$490</f>
        <v>-66525.27326386956</v>
      </c>
      <c r="BE25" s="253">
        <f>+[56]MACRO!$H$490</f>
        <v>-66625.615153915016</v>
      </c>
      <c r="BF25" s="253">
        <f>+[57]MACRO!$H$491</f>
        <v>-64879.032880982537</v>
      </c>
      <c r="BG25" s="434">
        <f>+[58]MACRO!$H$492</f>
        <v>-64067.514772103619</v>
      </c>
      <c r="BH25" s="434">
        <f>+[59]MACRO!$H$492</f>
        <v>-66282.880942301694</v>
      </c>
      <c r="BI25" s="366">
        <f>+[60]MACRO!$H$492</f>
        <v>-66834.390144024423</v>
      </c>
      <c r="BJ25" s="253">
        <f>+[61]MACRO!$H$495</f>
        <v>-67257.32114892808</v>
      </c>
      <c r="BK25" s="253">
        <f>+[62]MACRO!$H$497</f>
        <v>-65027.991334582759</v>
      </c>
      <c r="BL25" s="439">
        <f>+[63]MACRO!$H$497</f>
        <v>-64228.712436513662</v>
      </c>
      <c r="BM25" s="253">
        <f>+[64]MACRO!$H$498</f>
        <v>-61989.77955595086</v>
      </c>
      <c r="BN25" s="366">
        <f>+[65]MACRO!$H$498</f>
        <v>-63694.572215758635</v>
      </c>
      <c r="BO25" s="366">
        <f>+[66]MACRO!$H$498</f>
        <v>-64695.313957981081</v>
      </c>
      <c r="BP25" s="366">
        <f>+[67]MACRO!$H$498</f>
        <v>-64896.284958885997</v>
      </c>
      <c r="BQ25" s="366">
        <f>+[68]MACRO!$H$498</f>
        <v>-65140.840120823574</v>
      </c>
      <c r="BR25" s="366">
        <f>+[69]MACRO!$H$498</f>
        <v>-65115.007822482745</v>
      </c>
      <c r="BS25" s="477">
        <f>+[70]MACRO!$H$500</f>
        <v>-66308.059794521148</v>
      </c>
      <c r="BT25" s="366">
        <f>+[71]MACRO!$H$500</f>
        <v>-66686.713396128602</v>
      </c>
      <c r="BU25" s="488">
        <f>+[72]MACRO!$H$500</f>
        <v>-69975.856252409969</v>
      </c>
      <c r="BV25" s="488">
        <f>++[73]MACRO!$H$500</f>
        <v>-68744.612766179111</v>
      </c>
      <c r="BW25" s="488">
        <f>++[74]MACRO!$H$500</f>
        <v>-68916.057885444578</v>
      </c>
      <c r="BX25" s="488">
        <f>++[75]MACRO!$H$500</f>
        <v>-68511.081671989712</v>
      </c>
      <c r="BY25" s="477">
        <f>++[76]MACRO!$H$500</f>
        <v>-62371.181571876186</v>
      </c>
      <c r="BZ25" s="366">
        <f>++[77]MACRO!$H$500</f>
        <v>-61834.354265423448</v>
      </c>
      <c r="CA25" s="488">
        <f>++[78]MACRO!$H$500</f>
        <v>-63026.298526666382</v>
      </c>
      <c r="CB25" s="434">
        <f>++[79]MACRO!$H$500</f>
        <v>-63027.803127202031</v>
      </c>
      <c r="CC25" s="477">
        <f>++[80]MACRO!$H$500</f>
        <v>-63026.305429234191</v>
      </c>
      <c r="CD25" s="477">
        <f>++[81]MACRO!$H$500</f>
        <v>-62938.418102338073</v>
      </c>
      <c r="CE25" s="477">
        <f>++[82]MACRO!$H$500</f>
        <v>-62690.670818974555</v>
      </c>
      <c r="CF25" s="488">
        <f>++[83]MACRO!$H$500</f>
        <v>-62924.15047741164</v>
      </c>
      <c r="CG25" s="452">
        <f>+CF25-CA25</f>
        <v>102.14804925474164</v>
      </c>
      <c r="CH25" s="546">
        <f>(+(CF25/CA25-1))*100</f>
        <v>-0.16207210583931708</v>
      </c>
      <c r="CI25" s="545"/>
      <c r="CJ25" s="293"/>
      <c r="CK25" s="299"/>
    </row>
    <row r="26" spans="1:89" x14ac:dyDescent="0.2">
      <c r="A26" s="227"/>
      <c r="B26" s="792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f>+[21]MACRO!$H$477</f>
        <v>-14535.737468911831</v>
      </c>
      <c r="V26" s="253">
        <f>+[22]MACRO!$H$477</f>
        <v>-14921.374404462185</v>
      </c>
      <c r="W26" s="253">
        <f>+[23]MACRO!$H$479</f>
        <v>-16051.877890473672</v>
      </c>
      <c r="X26" s="253">
        <f>+[24]MACRO!$H$479</f>
        <v>-17451.955823853175</v>
      </c>
      <c r="Y26" s="253">
        <f>+[25]MACRO!$H$479</f>
        <v>-18695.844246511424</v>
      </c>
      <c r="Z26" s="253">
        <f>+[26]MACRO!$H$482</f>
        <v>-19622.556781357227</v>
      </c>
      <c r="AA26" s="253">
        <f>+[27]MACRO!$H$482</f>
        <v>-20206.230807064483</v>
      </c>
      <c r="AB26" s="253">
        <f>+[28]MACRO!$H$482</f>
        <v>-20380.590815921831</v>
      </c>
      <c r="AC26" s="253">
        <f>+[29]MACRO!$H$482</f>
        <v>-19033.717018390915</v>
      </c>
      <c r="AD26" s="253">
        <f>+[30]MACRO!$H$482</f>
        <v>-20395.683250635</v>
      </c>
      <c r="AE26" s="253">
        <f>+[31]MACRO!$H$482</f>
        <v>-21398.482908853341</v>
      </c>
      <c r="AF26" s="253">
        <f>+[32]MACRO!$H$490</f>
        <v>-20515.376437737094</v>
      </c>
      <c r="AG26" s="253">
        <f>+[33]MACRO!$H$490</f>
        <v>-22720.668638767067</v>
      </c>
      <c r="AH26" s="253">
        <f>+[34]MACRO!$H$490</f>
        <v>-24039.985288323489</v>
      </c>
      <c r="AI26" s="253">
        <f>+[35]MACRO!$H$490</f>
        <v>-23153.205909382435</v>
      </c>
      <c r="AJ26" s="253">
        <f>+[36]MACRO!$H$490</f>
        <v>-24583.659881486485</v>
      </c>
      <c r="AK26" s="253">
        <f>+[37]MACRO!$H$492</f>
        <v>-25793.166578529057</v>
      </c>
      <c r="AL26" s="253">
        <f>+[38]MACRO!$H$492</f>
        <v>-26182.201187179729</v>
      </c>
      <c r="AM26" s="253">
        <f>+[39]MACRO!$H$492</f>
        <v>-26496.70745701719</v>
      </c>
      <c r="AN26" s="253">
        <f>+[40]MACRO!$H$492</f>
        <v>-25953.885438716748</v>
      </c>
      <c r="AO26" s="253">
        <f>+[41]MACRO!$H$492</f>
        <v>-23173.066224700859</v>
      </c>
      <c r="AP26" s="253">
        <f>+[42]MACRO!$H$492</f>
        <v>-26541.033333331314</v>
      </c>
      <c r="AQ26" s="253">
        <f>+[43]MACRO!$H$492</f>
        <v>-27446.881256662626</v>
      </c>
      <c r="AR26" s="253">
        <f>+[44]MACRO!$H$492</f>
        <v>-27543.760398590322</v>
      </c>
      <c r="AS26" s="253">
        <f>+[44]MACRO!$H$492</f>
        <v>-27543.760398590322</v>
      </c>
      <c r="AT26" s="253">
        <f>+[45]MACRO!$H$492</f>
        <v>-29605.296675278201</v>
      </c>
      <c r="AU26" s="366">
        <f>+[46]MACRO!$H$492</f>
        <v>-29131.072663441082</v>
      </c>
      <c r="AV26" s="384">
        <f>+[47]MACRO!$H$492</f>
        <v>-31072.632851696399</v>
      </c>
      <c r="AW26" s="253">
        <f>+[48]MACRO!$H$492</f>
        <v>-32641.457819049901</v>
      </c>
      <c r="AX26" s="253">
        <f>+[49]MACRO!$H$492</f>
        <v>-31624.133640066389</v>
      </c>
      <c r="AY26" s="253">
        <f>+[50]MACRO!$H$492</f>
        <v>-35032.5816729574</v>
      </c>
      <c r="AZ26" s="253">
        <f>+[51]MACRO!$H$492</f>
        <v>-34484.140394999115</v>
      </c>
      <c r="BA26" s="253">
        <f>+[52]MACRO!$H$492</f>
        <v>-29315.840023017481</v>
      </c>
      <c r="BB26" s="253">
        <f>+[53]MACRO!$H$492</f>
        <v>-31541.942415822032</v>
      </c>
      <c r="BC26" s="253">
        <f>+[54]MACRO!$H$492</f>
        <v>-33255.567901084709</v>
      </c>
      <c r="BD26" s="253">
        <f>+[55]MACRO!$H$492</f>
        <v>-34246.472273750573</v>
      </c>
      <c r="BE26" s="253">
        <f>+[56]MACRO!$H$492</f>
        <v>-36347.891468227179</v>
      </c>
      <c r="BF26" s="253">
        <f>+[57]MACRO!$H$493</f>
        <v>-36985.8815015625</v>
      </c>
      <c r="BG26" s="434">
        <f>+[58]MACRO!$H$494</f>
        <v>-35653.62847587213</v>
      </c>
      <c r="BH26" s="434">
        <f>+[59]MACRO!$H$494</f>
        <v>-37909.190004581549</v>
      </c>
      <c r="BI26" s="366">
        <f>+[60]MACRO!$H$494</f>
        <v>-41299.918654736801</v>
      </c>
      <c r="BJ26" s="253">
        <f>+[61]MACRO!$H$497</f>
        <v>-41345.434098601705</v>
      </c>
      <c r="BK26" s="253">
        <f>+[62]MACRO!$H$499</f>
        <v>-41671.917323780086</v>
      </c>
      <c r="BL26" s="439">
        <f>+[63]MACRO!$H$499</f>
        <v>-41205.002824314797</v>
      </c>
      <c r="BM26" s="253">
        <f>+[64]MACRO!$H$500</f>
        <v>-33813.097812691674</v>
      </c>
      <c r="BN26" s="366">
        <f>+[65]MACRO!$H$500</f>
        <v>-35379.873657794473</v>
      </c>
      <c r="BO26" s="366">
        <f>+[66]MACRO!$H$500</f>
        <v>-35909.120431382136</v>
      </c>
      <c r="BP26" s="366">
        <f>+[67]MACRO!$H$500</f>
        <v>-37354.259685190009</v>
      </c>
      <c r="BQ26" s="366">
        <f>+[68]MACRO!$H$500</f>
        <v>-38644.746607878733</v>
      </c>
      <c r="BR26" s="366">
        <f>+[69]MACRO!$H$500</f>
        <v>-39922.86813474472</v>
      </c>
      <c r="BS26" s="477">
        <f>+[70]MACRO!$H$502</f>
        <v>-39064.965928607722</v>
      </c>
      <c r="BT26" s="366">
        <f>+[71]MACRO!$H$502</f>
        <v>-41939.025653690995</v>
      </c>
      <c r="BU26" s="488">
        <f>+[72]MACRO!$H$502</f>
        <v>-44207.526102950054</v>
      </c>
      <c r="BV26" s="488">
        <f>++[73]MACRO!$H$502</f>
        <v>-42349.181198990605</v>
      </c>
      <c r="BW26" s="488">
        <f>++[74]MACRO!$H$502</f>
        <v>-40838.065709731833</v>
      </c>
      <c r="BX26" s="488">
        <f>++[75]MACRO!$H$502</f>
        <v>-40093.649966347883</v>
      </c>
      <c r="BY26" s="477">
        <f>++[76]MACRO!$H$502</f>
        <v>-29328.915759721393</v>
      </c>
      <c r="BZ26" s="366">
        <f>++[77]MACRO!$H$502</f>
        <v>-28843.238504935893</v>
      </c>
      <c r="CA26" s="488">
        <f>++[78]MACRO!$H$502</f>
        <v>-29384.008921938101</v>
      </c>
      <c r="CB26" s="434">
        <f>++[79]MACRO!$H$502</f>
        <v>-29516.001872645949</v>
      </c>
      <c r="CC26" s="477">
        <f>++[80]MACRO!$H$502</f>
        <v>-29460.730502852039</v>
      </c>
      <c r="CD26" s="477">
        <f>++[81]MACRO!$H$502</f>
        <v>-29353.376692808331</v>
      </c>
      <c r="CE26" s="477">
        <f>++[82]MACRO!$H$502</f>
        <v>-29192.614393104621</v>
      </c>
      <c r="CF26" s="488">
        <f>++[83]MACRO!$H$502</f>
        <v>-29403.72906918731</v>
      </c>
      <c r="CG26" s="452">
        <f>+CF26-CA26</f>
        <v>-19.720147249208821</v>
      </c>
      <c r="CH26" s="546">
        <f>(+(CF26/CA26-1))*100</f>
        <v>6.7111833860367121E-2</v>
      </c>
      <c r="CI26" s="545"/>
      <c r="CJ26" s="293"/>
      <c r="CK26" s="299"/>
    </row>
    <row r="27" spans="1:89" x14ac:dyDescent="0.2">
      <c r="A27" s="227"/>
      <c r="B27" s="792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f>+[21]MACRO!$H$571</f>
        <v>-17967.089572642988</v>
      </c>
      <c r="V27" s="253">
        <f>+[22]MACRO!$H$571</f>
        <v>-17643.253721721238</v>
      </c>
      <c r="W27" s="253">
        <f>+[23]MACRO!$H$573</f>
        <v>-16488.943533693175</v>
      </c>
      <c r="X27" s="253">
        <f>+[24]MACRO!$H$573</f>
        <v>-15181.695760457156</v>
      </c>
      <c r="Y27" s="253">
        <f>+[25]MACRO!$H$573</f>
        <v>-14819.505187907649</v>
      </c>
      <c r="Z27" s="253">
        <f>+[26]MACRO!$H$576</f>
        <v>-14921.033673561766</v>
      </c>
      <c r="AA27" s="253">
        <f>+[27]MACRO!$H$576</f>
        <v>-14583.654231762826</v>
      </c>
      <c r="AB27" s="253">
        <f>+[28]MACRO!$H$576</f>
        <v>-14896.478423731094</v>
      </c>
      <c r="AC27" s="253">
        <f>+[29]MACRO!$H$576</f>
        <v>-14704.160838856733</v>
      </c>
      <c r="AD27" s="253">
        <f>+[30]MACRO!$H$576</f>
        <v>-16547.518132181747</v>
      </c>
      <c r="AE27" s="253">
        <f>+[31]MACRO!$H$576</f>
        <v>-17353.253833951283</v>
      </c>
      <c r="AF27" s="253">
        <f>+[32]MACRO!$H$584</f>
        <v>-18832.422434563217</v>
      </c>
      <c r="AG27" s="253">
        <f>+[33]MACRO!$H$584</f>
        <v>-16541.199891206677</v>
      </c>
      <c r="AH27" s="253">
        <f>+[34]MACRO!$H$584</f>
        <v>-14798.576372494417</v>
      </c>
      <c r="AI27" s="253">
        <f>+[35]MACRO!$H$584</f>
        <v>-15417.899710246402</v>
      </c>
      <c r="AJ27" s="253">
        <f>+[36]MACRO!$H$584</f>
        <v>-14756.253954824369</v>
      </c>
      <c r="AK27" s="253">
        <f>+[37]MACRO!$H$586</f>
        <v>-15420.415763254936</v>
      </c>
      <c r="AL27" s="253">
        <f>+[38]MACRO!$H$586</f>
        <v>-16245.369206212748</v>
      </c>
      <c r="AM27" s="253">
        <f>+[39]MACRO!$H$586</f>
        <v>-16994.543772583562</v>
      </c>
      <c r="AN27" s="253">
        <f>+[40]MACRO!$H$586</f>
        <v>-19929.26712322302</v>
      </c>
      <c r="AO27" s="253">
        <f>+[41]MACRO!$H$586</f>
        <v>-21701.00591389733</v>
      </c>
      <c r="AP27" s="253">
        <f>+[42]MACRO!$H$586</f>
        <v>-20246.796095773112</v>
      </c>
      <c r="AQ27" s="253">
        <f>+[43]MACRO!$H$586</f>
        <v>-20571.4316203981</v>
      </c>
      <c r="AR27" s="253">
        <f>+[44]MACRO!$H$586</f>
        <v>-22326.533949544522</v>
      </c>
      <c r="AS27" s="253">
        <f>+[44]MACRO!$H$586</f>
        <v>-22326.533949544522</v>
      </c>
      <c r="AT27" s="253">
        <f>+[45]MACRO!$H$586</f>
        <v>-19838.06178149717</v>
      </c>
      <c r="AU27" s="366">
        <f>+[46]MACRO!$H$586</f>
        <v>-19539.097882377366</v>
      </c>
      <c r="AV27" s="384">
        <f>+[47]MACRO!$H$586</f>
        <v>-18762.257665101504</v>
      </c>
      <c r="AW27" s="253">
        <f>+[48]MACRO!$H$586</f>
        <v>-18818.130745646205</v>
      </c>
      <c r="AX27" s="253">
        <f>+[49]MACRO!$H$586</f>
        <v>-20192.1969835573</v>
      </c>
      <c r="AY27" s="253">
        <f>+[50]MACRO!$H$586</f>
        <v>-19470.972214351772</v>
      </c>
      <c r="AZ27" s="253">
        <f>+[51]MACRO!$H$586</f>
        <v>-20447.734649081129</v>
      </c>
      <c r="BA27" s="253">
        <f>+[52]MACRO!$H$586</f>
        <v>-23618.72316683974</v>
      </c>
      <c r="BB27" s="253">
        <f>+[53]MACRO!$H$586</f>
        <v>-21839.23874024655</v>
      </c>
      <c r="BC27" s="253">
        <f>+[54]MACRO!$H$586</f>
        <v>-22485.320305321387</v>
      </c>
      <c r="BD27" s="253">
        <f>+[55]MACRO!$H$586</f>
        <v>-22255.265643937066</v>
      </c>
      <c r="BE27" s="253">
        <f>+[56]MACRO!$H$586</f>
        <v>-21215.278015536576</v>
      </c>
      <c r="BF27" s="253">
        <f>+[57]MACRO!$H$587</f>
        <v>-20248.913731349676</v>
      </c>
      <c r="BG27" s="434">
        <f>+[58]MACRO!$H$588</f>
        <v>-20884.613886331947</v>
      </c>
      <c r="BH27" s="434">
        <f>+[59]MACRO!$H$588</f>
        <v>-19397.731755786917</v>
      </c>
      <c r="BI27" s="366">
        <f>+[60]MACRO!$H$588</f>
        <v>-19867.041891014229</v>
      </c>
      <c r="BJ27" s="253">
        <f>+[61]MACRO!$H$591</f>
        <v>-20552.202760187993</v>
      </c>
      <c r="BK27" s="253">
        <f>+[62]MACRO!$H$593</f>
        <v>-17701.943133792804</v>
      </c>
      <c r="BL27" s="439">
        <f>+[63]MACRO!$H$593</f>
        <v>-17094.613477168277</v>
      </c>
      <c r="BM27" s="253">
        <f>+[64]MACRO!$H$594</f>
        <v>-21991.052165524507</v>
      </c>
      <c r="BN27" s="366">
        <f>+[65]MACRO!$H$594</f>
        <v>-21900.323259415698</v>
      </c>
      <c r="BO27" s="366">
        <f>+[66]MACRO!$H$594</f>
        <v>-21526.710041651819</v>
      </c>
      <c r="BP27" s="366">
        <f>+[67]MACRO!$H$594</f>
        <v>-20339.928715470745</v>
      </c>
      <c r="BQ27" s="366">
        <f>+[68]MACRO!$H$594</f>
        <v>-18231.845552791969</v>
      </c>
      <c r="BR27" s="366">
        <f>+[69]MACRO!$H$594</f>
        <v>-16496.19163810289</v>
      </c>
      <c r="BS27" s="477">
        <f>+[70]MACRO!$H$596</f>
        <v>-17889.864321413577</v>
      </c>
      <c r="BT27" s="366">
        <f>+[71]MACRO!$H$596</f>
        <v>-15485.911303125698</v>
      </c>
      <c r="BU27" s="488">
        <f>+[72]MACRO!$H$596</f>
        <v>-16570.952583215374</v>
      </c>
      <c r="BV27" s="488">
        <f>++[73]MACRO!$H$596</f>
        <v>-18423.402480635905</v>
      </c>
      <c r="BW27" s="488">
        <f>++[74]MACRO!$H$596</f>
        <v>-20409.876567855114</v>
      </c>
      <c r="BX27" s="488">
        <f>++[75]MACRO!$H$596</f>
        <v>-21114.521470602846</v>
      </c>
      <c r="BY27" s="477">
        <f>++[76]MACRO!$H$596</f>
        <v>-26002.072435701524</v>
      </c>
      <c r="BZ27" s="366">
        <f>++[77]MACRO!$H$596</f>
        <v>-26134.468882828936</v>
      </c>
      <c r="CA27" s="488">
        <f>++[78]MACRO!$H$596</f>
        <v>-26609.108294389367</v>
      </c>
      <c r="CB27" s="434">
        <f>++[79]MACRO!$H$596</f>
        <v>-26298.478207901295</v>
      </c>
      <c r="CC27" s="477">
        <f>++[80]MACRO!$H$596</f>
        <v>-26227.41294382649</v>
      </c>
      <c r="CD27" s="477">
        <f>++[81]MACRO!$H$596</f>
        <v>-26306.054337344089</v>
      </c>
      <c r="CE27" s="477">
        <f>++[82]MACRO!$H$596</f>
        <v>-26173.021023547088</v>
      </c>
      <c r="CF27" s="488">
        <f>++[83]MACRO!$H$596</f>
        <v>-25694.340953460487</v>
      </c>
      <c r="CG27" s="452">
        <f>+CF27-CA27</f>
        <v>914.76734092888</v>
      </c>
      <c r="CH27" s="546">
        <f>(+(CF27/CA27-1))*100</f>
        <v>-3.4377978052040237</v>
      </c>
      <c r="CI27" s="545"/>
      <c r="CJ27" s="293"/>
      <c r="CK27" s="299"/>
    </row>
    <row r="28" spans="1:89" ht="13.5" x14ac:dyDescent="0.2">
      <c r="A28" s="227"/>
      <c r="B28" s="792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89"/>
      <c r="BZ28" s="193"/>
      <c r="CA28" s="409"/>
      <c r="CB28" s="387"/>
      <c r="CC28" s="189"/>
      <c r="CD28" s="189"/>
      <c r="CE28" s="189"/>
      <c r="CF28" s="409"/>
      <c r="CG28" s="654"/>
      <c r="CH28" s="549"/>
      <c r="CI28" s="545"/>
      <c r="CJ28" s="293"/>
    </row>
    <row r="29" spans="1:89" x14ac:dyDescent="0.2">
      <c r="A29" s="227"/>
      <c r="B29" s="792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399">
        <v>65185.511556274105</v>
      </c>
      <c r="CB29" s="485">
        <v>65321.36301324411</v>
      </c>
      <c r="CC29" s="374">
        <v>65100.099414134114</v>
      </c>
      <c r="CD29" s="374">
        <v>65131.528512554112</v>
      </c>
      <c r="CE29" s="374">
        <v>64682.143413504105</v>
      </c>
      <c r="CF29" s="399">
        <v>64035.227411294123</v>
      </c>
      <c r="CG29" s="452">
        <f>+CF29-CA29</f>
        <v>-1150.2841449799816</v>
      </c>
      <c r="CH29" s="546">
        <f>(+(CF29/CA29-1))*100</f>
        <v>-1.7646316144760976</v>
      </c>
      <c r="CI29" s="545"/>
      <c r="CJ29" s="293"/>
      <c r="CK29" s="299"/>
    </row>
    <row r="30" spans="1:89" x14ac:dyDescent="0.2">
      <c r="A30" s="227"/>
      <c r="B30" s="792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399">
        <v>109749.51634105537</v>
      </c>
      <c r="CB30" s="485">
        <v>109377.28117355538</v>
      </c>
      <c r="CC30" s="374">
        <v>109072.14600811539</v>
      </c>
      <c r="CD30" s="374">
        <v>109313.57314965538</v>
      </c>
      <c r="CE30" s="374">
        <v>108813.72788996538</v>
      </c>
      <c r="CF30" s="399">
        <v>108203.77866201539</v>
      </c>
      <c r="CG30" s="452">
        <f>+CF30-CA30</f>
        <v>-1545.7376790399721</v>
      </c>
      <c r="CH30" s="546">
        <f>(+(CF30/CA30-1))*100</f>
        <v>-1.408423226428146</v>
      </c>
      <c r="CI30" s="545"/>
      <c r="CJ30" s="293"/>
      <c r="CK30" s="299"/>
    </row>
    <row r="31" spans="1:89" x14ac:dyDescent="0.2">
      <c r="A31" s="227"/>
      <c r="B31" s="792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399">
        <v>160060.3267057029</v>
      </c>
      <c r="CB31" s="485">
        <v>159642.54449468292</v>
      </c>
      <c r="CC31" s="374">
        <v>159300.18973420296</v>
      </c>
      <c r="CD31" s="374">
        <v>159606.89656906293</v>
      </c>
      <c r="CE31" s="374">
        <v>159253.74409985295</v>
      </c>
      <c r="CF31" s="399">
        <v>158587.42054709294</v>
      </c>
      <c r="CG31" s="452">
        <f>+CF31-CA31</f>
        <v>-1472.906158609956</v>
      </c>
      <c r="CH31" s="546">
        <f>(+(CF31/CA31-1))*100</f>
        <v>-0.92021938785501467</v>
      </c>
      <c r="CI31" s="545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3"/>
      <c r="BM32" s="296"/>
      <c r="BN32" s="194"/>
      <c r="BO32" s="194"/>
      <c r="BP32" s="194"/>
      <c r="BQ32" s="194"/>
      <c r="BR32" s="194"/>
      <c r="BS32" s="378"/>
      <c r="BT32" s="194"/>
      <c r="BU32" s="410"/>
      <c r="BV32" s="410"/>
      <c r="BW32" s="410"/>
      <c r="BX32" s="410"/>
      <c r="BY32" s="378"/>
      <c r="BZ32" s="194"/>
      <c r="CA32" s="410"/>
      <c r="CB32" s="637"/>
      <c r="CC32" s="378"/>
      <c r="CD32" s="378"/>
      <c r="CE32" s="378"/>
      <c r="CF32" s="410"/>
      <c r="CG32" s="654"/>
      <c r="CH32" s="549"/>
      <c r="CI32" s="545"/>
      <c r="CJ32" s="293"/>
    </row>
    <row r="33" spans="1:89" x14ac:dyDescent="0.2">
      <c r="A33" s="227"/>
      <c r="B33" s="44"/>
      <c r="C33" s="17"/>
      <c r="D33" s="22" t="s">
        <v>74</v>
      </c>
      <c r="E33" s="615">
        <v>84.687568656156287</v>
      </c>
      <c r="F33" s="615">
        <v>84.331973948542242</v>
      </c>
      <c r="G33" s="615">
        <v>83.249717358655815</v>
      </c>
      <c r="H33" s="615">
        <v>82.103227596010399</v>
      </c>
      <c r="I33" s="615">
        <v>81.663372572488598</v>
      </c>
      <c r="J33" s="61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5">
        <v>82.250799393981566</v>
      </c>
      <c r="R33" s="615">
        <v>81.927568861316914</v>
      </c>
      <c r="S33" s="573">
        <v>81.638520444450052</v>
      </c>
      <c r="T33" s="57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16">
        <v>86.764335043762372</v>
      </c>
      <c r="BO33" s="616">
        <v>87.028208216336594</v>
      </c>
      <c r="BP33" s="616">
        <v>86.580852319747365</v>
      </c>
      <c r="BQ33" s="616">
        <v>86.286169608291175</v>
      </c>
      <c r="BR33" s="616">
        <v>85.853321058948538</v>
      </c>
      <c r="BS33" s="617">
        <v>86.248134971333343</v>
      </c>
      <c r="BT33" s="79">
        <v>86.503620026125034</v>
      </c>
      <c r="BU33" s="618">
        <v>86.899514816094452</v>
      </c>
      <c r="BV33" s="618">
        <v>87.492916553420443</v>
      </c>
      <c r="BW33" s="618">
        <v>87.076823300589922</v>
      </c>
      <c r="BX33" s="618">
        <v>87.429051186936434</v>
      </c>
      <c r="BY33" s="620">
        <v>88.203445218054142</v>
      </c>
      <c r="BZ33" s="619">
        <v>88.175810864766106</v>
      </c>
      <c r="CA33" s="618">
        <v>88.141407852254048</v>
      </c>
      <c r="CB33" s="756">
        <v>88.107899989188283</v>
      </c>
      <c r="CC33" s="620">
        <v>88.155924779914699</v>
      </c>
      <c r="CD33" s="620">
        <v>88.02063350301006</v>
      </c>
      <c r="CE33" s="620">
        <v>87.928045298325515</v>
      </c>
      <c r="CF33" s="618">
        <v>87.67213133933835</v>
      </c>
      <c r="CG33" s="452">
        <f>+CF33-CA33</f>
        <v>-0.46927651291569816</v>
      </c>
      <c r="CH33" s="546">
        <f>(+(CF33/CA33-1))*100</f>
        <v>-0.53241322591797147</v>
      </c>
      <c r="CI33" s="545"/>
      <c r="CJ33" s="293"/>
    </row>
    <row r="34" spans="1:89" x14ac:dyDescent="0.2">
      <c r="A34" s="227"/>
      <c r="B34" s="44"/>
      <c r="C34" s="17"/>
      <c r="D34" s="22" t="s">
        <v>75</v>
      </c>
      <c r="E34" s="615">
        <v>73.669928665821331</v>
      </c>
      <c r="F34" s="615">
        <v>72.638456988386352</v>
      </c>
      <c r="G34" s="615">
        <v>71.802722371860327</v>
      </c>
      <c r="H34" s="615">
        <v>70.306627157396647</v>
      </c>
      <c r="I34" s="615">
        <v>69.683255699729884</v>
      </c>
      <c r="J34" s="61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5">
        <v>70.027675132566685</v>
      </c>
      <c r="R34" s="615">
        <v>69.888354030476592</v>
      </c>
      <c r="S34" s="573">
        <v>69.300063805834313</v>
      </c>
      <c r="T34" s="57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16">
        <v>81.331805555582321</v>
      </c>
      <c r="BO34" s="616">
        <v>81.27908640076754</v>
      </c>
      <c r="BP34" s="616">
        <v>81.018809356912811</v>
      </c>
      <c r="BQ34" s="616">
        <v>81.005965270427566</v>
      </c>
      <c r="BR34" s="616">
        <v>80.629591712573358</v>
      </c>
      <c r="BS34" s="617">
        <v>80.933068495558629</v>
      </c>
      <c r="BT34" s="79">
        <v>80.881584667743226</v>
      </c>
      <c r="BU34" s="618">
        <v>81.27072973795471</v>
      </c>
      <c r="BV34" s="618">
        <v>81.903012564586675</v>
      </c>
      <c r="BW34" s="618">
        <v>81.920860682059043</v>
      </c>
      <c r="BX34" s="618">
        <v>82.238070746653648</v>
      </c>
      <c r="BY34" s="620">
        <v>83.442450853385225</v>
      </c>
      <c r="BZ34" s="619">
        <v>83.380417078146323</v>
      </c>
      <c r="CA34" s="618">
        <v>83.350817371840805</v>
      </c>
      <c r="CB34" s="756">
        <v>83.296799952519891</v>
      </c>
      <c r="CC34" s="620">
        <v>83.285791509468126</v>
      </c>
      <c r="CD34" s="620">
        <v>83.235124849075973</v>
      </c>
      <c r="CE34" s="620">
        <v>83.13716784516501</v>
      </c>
      <c r="CF34" s="618">
        <v>82.944583445289453</v>
      </c>
      <c r="CG34" s="452">
        <f>+CF34-CA34</f>
        <v>-0.40623392655135149</v>
      </c>
      <c r="CH34" s="546">
        <f>(+(CF34/CA34-1))*100</f>
        <v>-0.48737845573736394</v>
      </c>
      <c r="CI34" s="545"/>
      <c r="CJ34" s="293"/>
    </row>
    <row r="35" spans="1:89" x14ac:dyDescent="0.2">
      <c r="A35" s="227"/>
      <c r="B35" s="44"/>
      <c r="C35" s="17"/>
      <c r="D35" s="22" t="s">
        <v>76</v>
      </c>
      <c r="E35" s="615">
        <v>60.273576235717684</v>
      </c>
      <c r="F35" s="615">
        <v>59.003816889426844</v>
      </c>
      <c r="G35" s="615">
        <v>58.113195449165303</v>
      </c>
      <c r="H35" s="615">
        <v>56.732519402305414</v>
      </c>
      <c r="I35" s="615">
        <v>56.042252284811688</v>
      </c>
      <c r="J35" s="61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5">
        <v>59.760006321845523</v>
      </c>
      <c r="R35" s="615">
        <v>59.856096711048458</v>
      </c>
      <c r="S35" s="573">
        <v>59.692379055945779</v>
      </c>
      <c r="T35" s="57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16">
        <v>82.578423286805801</v>
      </c>
      <c r="BO35" s="616">
        <v>82.629300058484944</v>
      </c>
      <c r="BP35" s="616">
        <v>82.495226635575634</v>
      </c>
      <c r="BQ35" s="616">
        <v>82.521770135965596</v>
      </c>
      <c r="BR35" s="616">
        <v>82.437970508558493</v>
      </c>
      <c r="BS35" s="617">
        <v>82.860840720363086</v>
      </c>
      <c r="BT35" s="79">
        <v>83.021177659442088</v>
      </c>
      <c r="BU35" s="618">
        <v>83.427521905848039</v>
      </c>
      <c r="BV35" s="618">
        <v>83.940657653654654</v>
      </c>
      <c r="BW35" s="618">
        <v>84.123377096602567</v>
      </c>
      <c r="BX35" s="618">
        <v>84.363824078603528</v>
      </c>
      <c r="BY35" s="620">
        <v>85.213845190488897</v>
      </c>
      <c r="BZ35" s="619">
        <v>85.179054584889073</v>
      </c>
      <c r="CA35" s="618">
        <v>85.23232552825985</v>
      </c>
      <c r="CB35" s="756">
        <v>85.209766716736098</v>
      </c>
      <c r="CC35" s="620">
        <v>85.214100464115887</v>
      </c>
      <c r="CD35" s="620">
        <v>85.184541735406754</v>
      </c>
      <c r="CE35" s="620">
        <v>85.137442680762803</v>
      </c>
      <c r="CF35" s="618">
        <v>85.016288568376254</v>
      </c>
      <c r="CG35" s="452">
        <f>+CF35-CA35</f>
        <v>-0.21603695988359561</v>
      </c>
      <c r="CH35" s="546">
        <f>(+(CF35/CA35-1))*100</f>
        <v>-0.2534683390892134</v>
      </c>
      <c r="CI35" s="545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0"/>
      <c r="BZ36" s="195"/>
      <c r="CA36" s="411"/>
      <c r="CB36" s="389"/>
      <c r="CC36" s="190"/>
      <c r="CD36" s="190"/>
      <c r="CE36" s="190"/>
      <c r="CF36" s="411"/>
      <c r="CG36" s="655" t="s">
        <v>3</v>
      </c>
      <c r="CH36" s="550"/>
      <c r="CI36" s="545"/>
      <c r="CJ36" s="293"/>
    </row>
    <row r="37" spans="1:89" ht="12.75" customHeight="1" x14ac:dyDescent="0.2">
      <c r="A37" s="227"/>
      <c r="B37" s="79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60">
        <v>4189.0607434402327</v>
      </c>
      <c r="BS37" s="485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399">
        <v>4214.4818170553926</v>
      </c>
      <c r="CB37" s="374">
        <v>4214.4818170553926</v>
      </c>
      <c r="CC37" s="374">
        <v>4214.4818170553926</v>
      </c>
      <c r="CD37" s="374">
        <v>4214.4818170553926</v>
      </c>
      <c r="CE37" s="374">
        <v>4214.4818170553926</v>
      </c>
      <c r="CF37" s="399">
        <v>4368.3346268221567</v>
      </c>
      <c r="CG37" s="385">
        <f>+CF37-CA37</f>
        <v>153.85280976676404</v>
      </c>
      <c r="CH37" s="546">
        <f>(+(CF37/CA37-1))*100</f>
        <v>3.6505747668466482</v>
      </c>
      <c r="CI37" s="545"/>
      <c r="CJ37" s="293"/>
      <c r="CK37" s="299"/>
    </row>
    <row r="38" spans="1:89" x14ac:dyDescent="0.2">
      <c r="A38" s="227"/>
      <c r="B38" s="79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60">
        <v>1353.8394169096216</v>
      </c>
      <c r="BS38" s="485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399">
        <v>1478.057618804665</v>
      </c>
      <c r="CB38" s="374">
        <v>1478.057618804665</v>
      </c>
      <c r="CC38" s="374">
        <v>1478.057618804665</v>
      </c>
      <c r="CD38" s="374">
        <v>1478.057618804665</v>
      </c>
      <c r="CE38" s="374">
        <v>1478.057618804665</v>
      </c>
      <c r="CF38" s="399">
        <v>1485.4086793002919</v>
      </c>
      <c r="CG38" s="385">
        <f>+CF38-CA38</f>
        <v>7.3510604956268253</v>
      </c>
      <c r="CH38" s="546">
        <f>(+(CF38/CA38-1))*100</f>
        <v>0.49734600343738222</v>
      </c>
      <c r="CI38" s="545"/>
      <c r="CJ38" s="293"/>
      <c r="CK38" s="299"/>
    </row>
    <row r="39" spans="1:89" ht="12.75" customHeight="1" x14ac:dyDescent="0.2">
      <c r="A39" s="227"/>
      <c r="B39" s="794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5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399">
        <v>10139.475265000003</v>
      </c>
      <c r="CB39" s="374">
        <v>10139.475265000003</v>
      </c>
      <c r="CC39" s="374">
        <v>10139.475265000003</v>
      </c>
      <c r="CD39" s="374">
        <v>10139.475265000003</v>
      </c>
      <c r="CE39" s="374">
        <v>10139.475265000003</v>
      </c>
      <c r="CF39" s="399">
        <v>10189.903540000003</v>
      </c>
      <c r="CG39" s="385">
        <f>+CF39-CA39</f>
        <v>50.428275000000212</v>
      </c>
      <c r="CH39" s="546">
        <f>(+(CF39/CA39-1))*100</f>
        <v>0.49734600343738222</v>
      </c>
      <c r="CI39" s="545"/>
      <c r="CJ39" s="293"/>
      <c r="CK39" s="299"/>
    </row>
    <row r="40" spans="1:89" ht="12.75" customHeight="1" x14ac:dyDescent="0.2">
      <c r="A40" s="227"/>
      <c r="B40" s="794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5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6" t="s">
        <v>3</v>
      </c>
      <c r="CI40" s="545"/>
      <c r="CJ40" s="293"/>
      <c r="CK40" s="299"/>
    </row>
    <row r="41" spans="1:89" x14ac:dyDescent="0.2">
      <c r="A41" s="227"/>
      <c r="B41" s="79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60">
        <v>2835.2213265306113</v>
      </c>
      <c r="BS41" s="485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399">
        <v>2736.4241982507278</v>
      </c>
      <c r="CB41" s="374">
        <v>2736.4241982507278</v>
      </c>
      <c r="CC41" s="374">
        <v>2736.4241982507278</v>
      </c>
      <c r="CD41" s="374">
        <v>2736.4241982507278</v>
      </c>
      <c r="CE41" s="374">
        <v>2736.4241982507278</v>
      </c>
      <c r="CF41" s="399">
        <v>2882.9259475218651</v>
      </c>
      <c r="CG41" s="385">
        <f>+CF41-CA41</f>
        <v>146.50174927113721</v>
      </c>
      <c r="CH41" s="546">
        <f>(+(CF41/CA41-1))*100</f>
        <v>5.3537660339646687</v>
      </c>
      <c r="CI41" s="545"/>
      <c r="CJ41" s="293"/>
      <c r="CK41" s="299"/>
    </row>
    <row r="42" spans="1:89" ht="13.5" x14ac:dyDescent="0.2">
      <c r="A42" s="227"/>
      <c r="B42" s="794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5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399">
        <v>18771.869999999995</v>
      </c>
      <c r="CB42" s="374">
        <v>18771.869999999995</v>
      </c>
      <c r="CC42" s="374">
        <v>18771.869999999995</v>
      </c>
      <c r="CD42" s="374">
        <v>18771.869999999995</v>
      </c>
      <c r="CE42" s="374">
        <v>18771.869999999995</v>
      </c>
      <c r="CF42" s="399">
        <v>19776.871999999996</v>
      </c>
      <c r="CG42" s="385">
        <f>+CF42-CA42</f>
        <v>1005.0020000000004</v>
      </c>
      <c r="CH42" s="546">
        <f>(+(CF42/CA42-1))*100</f>
        <v>5.3537660339646465</v>
      </c>
      <c r="CI42" s="545"/>
      <c r="CJ42" s="293"/>
      <c r="CK42" s="299"/>
    </row>
    <row r="43" spans="1:89" ht="12.75" customHeight="1" x14ac:dyDescent="0.2">
      <c r="A43" s="227"/>
      <c r="B43" s="794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5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399">
        <v>1216.1949999999999</v>
      </c>
      <c r="CB43" s="374">
        <v>1216.1949999999999</v>
      </c>
      <c r="CC43" s="374">
        <v>1216.1949999999999</v>
      </c>
      <c r="CD43" s="374">
        <v>1216.1949999999999</v>
      </c>
      <c r="CE43" s="374">
        <v>1216.1949999999999</v>
      </c>
      <c r="CF43" s="399">
        <v>1267.4960000000001</v>
      </c>
      <c r="CG43" s="385">
        <f>+CF43-CA43</f>
        <v>51.301000000000158</v>
      </c>
      <c r="CH43" s="546">
        <f>(+(CF43/CA43-1))*100</f>
        <v>4.2181558056068491</v>
      </c>
      <c r="CI43" s="545"/>
      <c r="CJ43" s="293"/>
      <c r="CK43" s="299"/>
    </row>
    <row r="44" spans="1:89" x14ac:dyDescent="0.2">
      <c r="A44" s="227"/>
      <c r="B44" s="79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5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6" t="s">
        <v>3</v>
      </c>
      <c r="CI44" s="545"/>
      <c r="CJ44" s="293"/>
    </row>
    <row r="45" spans="1:89" x14ac:dyDescent="0.2">
      <c r="A45" s="227"/>
      <c r="B45" s="794"/>
      <c r="C45" s="17"/>
      <c r="D45" s="22" t="s">
        <v>33</v>
      </c>
      <c r="E45" s="124">
        <f t="shared" ref="E45:K45" si="6">+E46+E49</f>
        <v>3.5868005738880919</v>
      </c>
      <c r="F45" s="124">
        <f t="shared" si="6"/>
        <v>0</v>
      </c>
      <c r="G45" s="124">
        <f t="shared" si="6"/>
        <v>4.3294978479196553</v>
      </c>
      <c r="H45" s="124">
        <f t="shared" si="6"/>
        <v>0</v>
      </c>
      <c r="I45" s="124">
        <f t="shared" si="6"/>
        <v>0</v>
      </c>
      <c r="J45" s="124">
        <f t="shared" si="6"/>
        <v>5.7388809182209476E-2</v>
      </c>
      <c r="K45" s="124">
        <f t="shared" si="6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7">+R46+R49</f>
        <v>0</v>
      </c>
      <c r="S45" s="196">
        <f t="shared" si="7"/>
        <v>0</v>
      </c>
      <c r="T45" s="196">
        <f t="shared" si="7"/>
        <v>0</v>
      </c>
      <c r="U45" s="196">
        <f t="shared" si="7"/>
        <v>0</v>
      </c>
      <c r="V45" s="196">
        <f t="shared" si="7"/>
        <v>0</v>
      </c>
      <c r="W45" s="196">
        <f t="shared" si="7"/>
        <v>0</v>
      </c>
      <c r="X45" s="196">
        <f t="shared" si="7"/>
        <v>0</v>
      </c>
      <c r="Y45" s="196">
        <f t="shared" si="7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8">+AF46+AF49</f>
        <v>0</v>
      </c>
      <c r="AG45" s="196">
        <f t="shared" si="8"/>
        <v>3.6269956458635702</v>
      </c>
      <c r="AH45" s="196">
        <f t="shared" si="8"/>
        <v>18.143686502177069</v>
      </c>
      <c r="AI45" s="196">
        <f t="shared" si="8"/>
        <v>0</v>
      </c>
      <c r="AJ45" s="196">
        <f t="shared" si="8"/>
        <v>7.2765647743813684</v>
      </c>
      <c r="AK45" s="196">
        <f t="shared" si="8"/>
        <v>0</v>
      </c>
      <c r="AL45" s="196">
        <f t="shared" si="8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4">
        <f t="shared" ref="AQ45:BA45" si="9">+AQ46+AQ49</f>
        <v>0</v>
      </c>
      <c r="AR45" s="334">
        <f t="shared" si="9"/>
        <v>0</v>
      </c>
      <c r="AS45" s="334">
        <f t="shared" si="9"/>
        <v>0</v>
      </c>
      <c r="AT45" s="196">
        <f t="shared" si="9"/>
        <v>0.40466472303207002</v>
      </c>
      <c r="AU45" s="334">
        <f t="shared" si="9"/>
        <v>1.2771137026239066E-3</v>
      </c>
      <c r="AV45" s="375">
        <f t="shared" si="9"/>
        <v>1.2771137026239066E-3</v>
      </c>
      <c r="AW45" s="196">
        <f t="shared" si="9"/>
        <v>0.15</v>
      </c>
      <c r="AX45" s="196">
        <f t="shared" si="9"/>
        <v>0</v>
      </c>
      <c r="AY45" s="196">
        <f t="shared" si="9"/>
        <v>0</v>
      </c>
      <c r="AZ45" s="196">
        <f t="shared" si="9"/>
        <v>0</v>
      </c>
      <c r="BA45" s="196">
        <f t="shared" si="9"/>
        <v>0.5</v>
      </c>
      <c r="BB45" s="196">
        <f t="shared" ref="BB45:BI45" si="10">+BB46+BB49</f>
        <v>0.9</v>
      </c>
      <c r="BC45" s="196">
        <f t="shared" si="10"/>
        <v>0.9</v>
      </c>
      <c r="BD45" s="196">
        <f t="shared" si="10"/>
        <v>1.1000000000000001</v>
      </c>
      <c r="BE45" s="196">
        <f t="shared" si="10"/>
        <v>0.35</v>
      </c>
      <c r="BF45" s="196">
        <f t="shared" si="10"/>
        <v>0.2</v>
      </c>
      <c r="BG45" s="196">
        <f t="shared" si="10"/>
        <v>8.7463556851311949E-2</v>
      </c>
      <c r="BH45" s="196">
        <f t="shared" si="10"/>
        <v>0.13119533527696792</v>
      </c>
      <c r="BI45" s="196">
        <f t="shared" si="10"/>
        <v>0.64577259475218662</v>
      </c>
      <c r="BJ45" s="196">
        <f t="shared" ref="BJ45:CF45" si="11">+BJ46+BJ49</f>
        <v>0.35</v>
      </c>
      <c r="BK45" s="196">
        <f t="shared" si="11"/>
        <v>0</v>
      </c>
      <c r="BL45" s="457">
        <f t="shared" si="11"/>
        <v>42.889775510204082</v>
      </c>
      <c r="BM45" s="457">
        <f t="shared" si="11"/>
        <v>0.2</v>
      </c>
      <c r="BN45" s="334">
        <f t="shared" si="11"/>
        <v>0.55000000000000004</v>
      </c>
      <c r="BO45" s="334">
        <f t="shared" si="11"/>
        <v>0.6</v>
      </c>
      <c r="BP45" s="334">
        <f t="shared" si="11"/>
        <v>23.377157208454815</v>
      </c>
      <c r="BQ45" s="334">
        <f t="shared" si="11"/>
        <v>118.84701221574343</v>
      </c>
      <c r="BR45" s="370">
        <f t="shared" si="11"/>
        <v>167.33179602623909</v>
      </c>
      <c r="BS45" s="471">
        <f t="shared" ref="BS45:CA45" si="12">+BS46+BS49</f>
        <v>120.92988466034986</v>
      </c>
      <c r="BT45" s="370">
        <f t="shared" si="12"/>
        <v>209.33883865597659</v>
      </c>
      <c r="BU45" s="509">
        <f t="shared" si="12"/>
        <v>87.879145138483906</v>
      </c>
      <c r="BV45" s="509">
        <f t="shared" si="12"/>
        <v>0.49577259475218655</v>
      </c>
      <c r="BW45" s="509">
        <f t="shared" si="12"/>
        <v>67.394652016034996</v>
      </c>
      <c r="BX45" s="509">
        <f t="shared" si="12"/>
        <v>0.24577259475218657</v>
      </c>
      <c r="BY45" s="471">
        <f t="shared" si="12"/>
        <v>14.107194333819198</v>
      </c>
      <c r="BZ45" s="370">
        <f t="shared" si="12"/>
        <v>0.6</v>
      </c>
      <c r="CA45" s="509">
        <f t="shared" si="12"/>
        <v>0.65830903790087458</v>
      </c>
      <c r="CB45" s="638">
        <f t="shared" si="11"/>
        <v>0.7166180758017493</v>
      </c>
      <c r="CC45" s="471">
        <f t="shared" si="11"/>
        <v>0.7166180758017493</v>
      </c>
      <c r="CD45" s="471">
        <f t="shared" si="11"/>
        <v>0.7166180758017493</v>
      </c>
      <c r="CE45" s="471">
        <f t="shared" si="11"/>
        <v>0.7166180758017493</v>
      </c>
      <c r="CF45" s="509">
        <f t="shared" si="11"/>
        <v>0.56661807580174928</v>
      </c>
      <c r="CG45" s="385">
        <f t="shared" ref="CG45:CG51" si="13">+CF45-CA45</f>
        <v>-9.1690962099125306E-2</v>
      </c>
      <c r="CH45" s="546">
        <f t="shared" ref="CH45:CH51" si="14">(+(CF45/CA45-1))*100</f>
        <v>-13.928255093002651</v>
      </c>
      <c r="CI45" s="545"/>
      <c r="CJ45" s="293"/>
    </row>
    <row r="46" spans="1:89" x14ac:dyDescent="0.2">
      <c r="A46" s="227"/>
      <c r="B46" s="794"/>
      <c r="C46" s="17"/>
      <c r="D46" s="22" t="s">
        <v>22</v>
      </c>
      <c r="E46" s="124">
        <f t="shared" ref="E46:AL46" si="15">+E47/E$84+E48</f>
        <v>0</v>
      </c>
      <c r="F46" s="124">
        <f t="shared" si="15"/>
        <v>0</v>
      </c>
      <c r="G46" s="124">
        <f t="shared" si="15"/>
        <v>0.78</v>
      </c>
      <c r="H46" s="124">
        <f t="shared" si="15"/>
        <v>0</v>
      </c>
      <c r="I46" s="124">
        <f t="shared" si="15"/>
        <v>0</v>
      </c>
      <c r="J46" s="124">
        <f t="shared" si="15"/>
        <v>5.7388809182209476E-2</v>
      </c>
      <c r="K46" s="124">
        <f t="shared" si="15"/>
        <v>0</v>
      </c>
      <c r="L46" s="124">
        <f t="shared" si="15"/>
        <v>0</v>
      </c>
      <c r="M46" s="123">
        <f t="shared" si="15"/>
        <v>0.03</v>
      </c>
      <c r="N46" s="124">
        <f t="shared" si="15"/>
        <v>0.02</v>
      </c>
      <c r="O46" s="124">
        <f t="shared" si="15"/>
        <v>0.02</v>
      </c>
      <c r="P46" s="180">
        <f t="shared" si="15"/>
        <v>0</v>
      </c>
      <c r="Q46" s="124">
        <f t="shared" si="15"/>
        <v>0</v>
      </c>
      <c r="R46" s="124">
        <f t="shared" si="15"/>
        <v>0</v>
      </c>
      <c r="S46" s="196">
        <f t="shared" si="15"/>
        <v>0</v>
      </c>
      <c r="T46" s="196">
        <f t="shared" si="15"/>
        <v>0</v>
      </c>
      <c r="U46" s="196">
        <f t="shared" si="15"/>
        <v>0</v>
      </c>
      <c r="V46" s="196">
        <f t="shared" si="15"/>
        <v>0</v>
      </c>
      <c r="W46" s="196">
        <f t="shared" si="15"/>
        <v>0</v>
      </c>
      <c r="X46" s="196">
        <f t="shared" si="15"/>
        <v>0</v>
      </c>
      <c r="Y46" s="196">
        <f t="shared" si="15"/>
        <v>0</v>
      </c>
      <c r="Z46" s="196">
        <f t="shared" si="15"/>
        <v>0</v>
      </c>
      <c r="AA46" s="196">
        <f t="shared" si="15"/>
        <v>0</v>
      </c>
      <c r="AB46" s="196">
        <f t="shared" si="15"/>
        <v>9.5504655172413792E-3</v>
      </c>
      <c r="AC46" s="196">
        <f t="shared" si="15"/>
        <v>15.950432276657061</v>
      </c>
      <c r="AD46" s="196">
        <f t="shared" si="15"/>
        <v>0</v>
      </c>
      <c r="AE46" s="196">
        <f t="shared" si="15"/>
        <v>0</v>
      </c>
      <c r="AF46" s="196">
        <f t="shared" si="15"/>
        <v>0</v>
      </c>
      <c r="AG46" s="196">
        <f t="shared" si="15"/>
        <v>0</v>
      </c>
      <c r="AH46" s="196">
        <f t="shared" si="15"/>
        <v>4.3541364296081275E-3</v>
      </c>
      <c r="AI46" s="196">
        <f t="shared" si="15"/>
        <v>0</v>
      </c>
      <c r="AJ46" s="196">
        <f t="shared" si="15"/>
        <v>7.2765647743813684</v>
      </c>
      <c r="AK46" s="196">
        <f t="shared" si="15"/>
        <v>0</v>
      </c>
      <c r="AL46" s="196">
        <f t="shared" si="15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CF46" si="16">+AR47/AR$84+AR48</f>
        <v>0</v>
      </c>
      <c r="AS46" s="196">
        <f t="shared" si="16"/>
        <v>0</v>
      </c>
      <c r="AT46" s="196">
        <f t="shared" si="16"/>
        <v>0.40466472303207002</v>
      </c>
      <c r="AU46" s="196">
        <f t="shared" si="16"/>
        <v>1.2771137026239066E-3</v>
      </c>
      <c r="AV46" s="375">
        <f t="shared" si="16"/>
        <v>1.2771137026239066E-3</v>
      </c>
      <c r="AW46" s="196">
        <f t="shared" si="16"/>
        <v>0.15</v>
      </c>
      <c r="AX46" s="196">
        <f t="shared" si="16"/>
        <v>0</v>
      </c>
      <c r="AY46" s="196">
        <f t="shared" si="16"/>
        <v>0</v>
      </c>
      <c r="AZ46" s="196">
        <f t="shared" si="16"/>
        <v>0</v>
      </c>
      <c r="BA46" s="196">
        <f t="shared" si="16"/>
        <v>0.5</v>
      </c>
      <c r="BB46" s="196">
        <f t="shared" si="16"/>
        <v>0.9</v>
      </c>
      <c r="BC46" s="196">
        <f t="shared" si="16"/>
        <v>0.9</v>
      </c>
      <c r="BD46" s="196">
        <f t="shared" si="16"/>
        <v>1.1000000000000001</v>
      </c>
      <c r="BE46" s="196">
        <f t="shared" si="16"/>
        <v>0.35</v>
      </c>
      <c r="BF46" s="196">
        <f t="shared" si="16"/>
        <v>0.2</v>
      </c>
      <c r="BG46" s="196">
        <f t="shared" si="16"/>
        <v>8.7463556851311949E-2</v>
      </c>
      <c r="BH46" s="196">
        <f t="shared" si="16"/>
        <v>0.13119533527696792</v>
      </c>
      <c r="BI46" s="196">
        <f t="shared" si="16"/>
        <v>0.64577259475218662</v>
      </c>
      <c r="BJ46" s="196">
        <f t="shared" si="16"/>
        <v>0.35</v>
      </c>
      <c r="BK46" s="196">
        <f t="shared" si="16"/>
        <v>0</v>
      </c>
      <c r="BL46" s="457">
        <f t="shared" si="16"/>
        <v>0.2</v>
      </c>
      <c r="BM46" s="457">
        <f t="shared" si="16"/>
        <v>0.2</v>
      </c>
      <c r="BN46" s="334">
        <f t="shared" si="16"/>
        <v>0.55000000000000004</v>
      </c>
      <c r="BO46" s="334">
        <f t="shared" si="16"/>
        <v>0.6</v>
      </c>
      <c r="BP46" s="334">
        <f t="shared" si="16"/>
        <v>1.1000000000000001</v>
      </c>
      <c r="BQ46" s="334">
        <f t="shared" si="16"/>
        <v>0.7</v>
      </c>
      <c r="BR46" s="370">
        <f t="shared" si="16"/>
        <v>0.47288629737609333</v>
      </c>
      <c r="BS46" s="471">
        <f t="shared" si="16"/>
        <v>0.25</v>
      </c>
      <c r="BT46" s="370">
        <f t="shared" si="16"/>
        <v>0</v>
      </c>
      <c r="BU46" s="509">
        <f t="shared" si="16"/>
        <v>5.0736151603498545</v>
      </c>
      <c r="BV46" s="509">
        <f t="shared" si="16"/>
        <v>0.49577259475218655</v>
      </c>
      <c r="BW46" s="509">
        <f t="shared" ref="BW46:CA46" si="17">+BW47/BW$84+BW48</f>
        <v>0.35830903790087465</v>
      </c>
      <c r="BX46" s="509">
        <f t="shared" si="17"/>
        <v>0.24577259475218657</v>
      </c>
      <c r="BY46" s="471">
        <f t="shared" si="17"/>
        <v>5.0606413994169088</v>
      </c>
      <c r="BZ46" s="370">
        <f t="shared" si="17"/>
        <v>0.6</v>
      </c>
      <c r="CA46" s="509">
        <f t="shared" si="17"/>
        <v>0.65830903790087458</v>
      </c>
      <c r="CB46" s="638">
        <f t="shared" si="16"/>
        <v>0.7166180758017493</v>
      </c>
      <c r="CC46" s="471">
        <f t="shared" si="16"/>
        <v>0.7166180758017493</v>
      </c>
      <c r="CD46" s="471">
        <f t="shared" si="16"/>
        <v>0.7166180758017493</v>
      </c>
      <c r="CE46" s="471">
        <f t="shared" si="16"/>
        <v>0.7166180758017493</v>
      </c>
      <c r="CF46" s="509">
        <f t="shared" si="16"/>
        <v>0.56661807580174928</v>
      </c>
      <c r="CG46" s="385">
        <f t="shared" si="13"/>
        <v>-9.1690962099125306E-2</v>
      </c>
      <c r="CH46" s="546">
        <f t="shared" si="14"/>
        <v>-13.928255093002651</v>
      </c>
      <c r="CI46" s="545"/>
      <c r="CJ46" s="293"/>
    </row>
    <row r="47" spans="1:89" ht="12.75" customHeight="1" outlineLevel="1" x14ac:dyDescent="0.2">
      <c r="A47" s="227"/>
      <c r="B47" s="79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8">
        <v>0</v>
      </c>
      <c r="BM47" s="323">
        <v>0</v>
      </c>
      <c r="BN47" s="447">
        <v>0</v>
      </c>
      <c r="BO47" s="447">
        <v>0</v>
      </c>
      <c r="BP47" s="447">
        <v>0</v>
      </c>
      <c r="BQ47" s="447">
        <v>0</v>
      </c>
      <c r="BR47" s="370">
        <v>0.5</v>
      </c>
      <c r="BS47" s="471">
        <v>0</v>
      </c>
      <c r="BT47" s="370">
        <v>0</v>
      </c>
      <c r="BU47" s="509">
        <v>0.505</v>
      </c>
      <c r="BV47" s="509">
        <v>1</v>
      </c>
      <c r="BW47" s="509">
        <v>0.4</v>
      </c>
      <c r="BX47" s="509">
        <v>1</v>
      </c>
      <c r="BY47" s="471">
        <v>30.6</v>
      </c>
      <c r="BZ47" s="370">
        <v>0</v>
      </c>
      <c r="CA47" s="509">
        <v>0.4</v>
      </c>
      <c r="CB47" s="638">
        <v>0.8</v>
      </c>
      <c r="CC47" s="471">
        <v>0.8</v>
      </c>
      <c r="CD47" s="471">
        <v>0.8</v>
      </c>
      <c r="CE47" s="471">
        <v>0.8</v>
      </c>
      <c r="CF47" s="509">
        <v>0.8</v>
      </c>
      <c r="CG47" s="385">
        <f t="shared" si="13"/>
        <v>0.4</v>
      </c>
      <c r="CH47" s="546">
        <f t="shared" si="14"/>
        <v>100</v>
      </c>
      <c r="CI47" s="545"/>
      <c r="CJ47" s="293"/>
    </row>
    <row r="48" spans="1:89" ht="12.75" customHeight="1" outlineLevel="1" x14ac:dyDescent="0.2">
      <c r="A48" s="227"/>
      <c r="B48" s="79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8">
        <v>0.2</v>
      </c>
      <c r="BM48" s="323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70">
        <v>0.4</v>
      </c>
      <c r="BS48" s="471">
        <v>0.25</v>
      </c>
      <c r="BT48" s="370">
        <v>0</v>
      </c>
      <c r="BU48" s="509">
        <v>5</v>
      </c>
      <c r="BV48" s="509">
        <v>0.35</v>
      </c>
      <c r="BW48" s="509">
        <v>0.3</v>
      </c>
      <c r="BX48" s="509">
        <v>0.1</v>
      </c>
      <c r="BY48" s="471">
        <v>0.6</v>
      </c>
      <c r="BZ48" s="370">
        <v>0.6</v>
      </c>
      <c r="CA48" s="471">
        <v>0.6</v>
      </c>
      <c r="CB48" s="638">
        <v>0.6</v>
      </c>
      <c r="CC48" s="471">
        <v>0.6</v>
      </c>
      <c r="CD48" s="471">
        <v>0.6</v>
      </c>
      <c r="CE48" s="471">
        <v>0.6</v>
      </c>
      <c r="CF48" s="471">
        <v>0.45</v>
      </c>
      <c r="CG48" s="385">
        <f t="shared" si="13"/>
        <v>-0.14999999999999997</v>
      </c>
      <c r="CH48" s="546">
        <f t="shared" si="14"/>
        <v>-25</v>
      </c>
      <c r="CI48" s="545"/>
      <c r="CJ48" s="293"/>
    </row>
    <row r="49" spans="1:89" x14ac:dyDescent="0.2">
      <c r="A49" s="227"/>
      <c r="B49" s="794"/>
      <c r="C49" s="17"/>
      <c r="D49" s="22" t="s">
        <v>37</v>
      </c>
      <c r="E49" s="124">
        <f t="shared" ref="E49:AI49" si="18">+E50/E$84+E51</f>
        <v>3.5868005738880919</v>
      </c>
      <c r="F49" s="124">
        <f t="shared" si="18"/>
        <v>0</v>
      </c>
      <c r="G49" s="124">
        <f t="shared" si="18"/>
        <v>3.5494978479196555</v>
      </c>
      <c r="H49" s="124">
        <f t="shared" si="18"/>
        <v>0</v>
      </c>
      <c r="I49" s="124">
        <f t="shared" si="18"/>
        <v>0</v>
      </c>
      <c r="J49" s="124">
        <f t="shared" si="18"/>
        <v>0</v>
      </c>
      <c r="K49" s="124">
        <f t="shared" si="18"/>
        <v>0</v>
      </c>
      <c r="L49" s="124">
        <f t="shared" si="18"/>
        <v>0</v>
      </c>
      <c r="M49" s="123">
        <f t="shared" si="18"/>
        <v>0</v>
      </c>
      <c r="N49" s="124">
        <f t="shared" si="18"/>
        <v>0</v>
      </c>
      <c r="O49" s="124">
        <f t="shared" si="18"/>
        <v>0</v>
      </c>
      <c r="P49" s="180">
        <f t="shared" si="18"/>
        <v>0</v>
      </c>
      <c r="Q49" s="124">
        <f t="shared" si="18"/>
        <v>0</v>
      </c>
      <c r="R49" s="124">
        <f t="shared" si="18"/>
        <v>0</v>
      </c>
      <c r="S49" s="196">
        <f t="shared" si="18"/>
        <v>0</v>
      </c>
      <c r="T49" s="196">
        <f t="shared" si="18"/>
        <v>0</v>
      </c>
      <c r="U49" s="196">
        <f t="shared" si="18"/>
        <v>0</v>
      </c>
      <c r="V49" s="196">
        <f t="shared" si="18"/>
        <v>0</v>
      </c>
      <c r="W49" s="196">
        <f t="shared" si="18"/>
        <v>0</v>
      </c>
      <c r="X49" s="196">
        <f t="shared" si="18"/>
        <v>0</v>
      </c>
      <c r="Y49" s="196">
        <f t="shared" si="18"/>
        <v>0</v>
      </c>
      <c r="Z49" s="196">
        <f t="shared" si="18"/>
        <v>0</v>
      </c>
      <c r="AA49" s="196">
        <f t="shared" si="18"/>
        <v>0</v>
      </c>
      <c r="AB49" s="196">
        <f t="shared" si="18"/>
        <v>0</v>
      </c>
      <c r="AC49" s="196">
        <f t="shared" si="18"/>
        <v>0</v>
      </c>
      <c r="AD49" s="196">
        <f t="shared" si="18"/>
        <v>0</v>
      </c>
      <c r="AE49" s="196">
        <f t="shared" si="18"/>
        <v>0</v>
      </c>
      <c r="AF49" s="196">
        <f t="shared" si="18"/>
        <v>0</v>
      </c>
      <c r="AG49" s="196">
        <f t="shared" si="18"/>
        <v>3.6269956458635702</v>
      </c>
      <c r="AH49" s="196">
        <f t="shared" si="18"/>
        <v>18.13933236574746</v>
      </c>
      <c r="AI49" s="196">
        <f t="shared" si="18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f t="shared" ref="AY49:CF49" si="19">+AY50/AY$84+AY51</f>
        <v>0</v>
      </c>
      <c r="AZ49" s="196">
        <f t="shared" si="19"/>
        <v>0</v>
      </c>
      <c r="BA49" s="196">
        <f t="shared" si="19"/>
        <v>0</v>
      </c>
      <c r="BB49" s="196">
        <f t="shared" si="19"/>
        <v>0</v>
      </c>
      <c r="BC49" s="196">
        <f t="shared" si="19"/>
        <v>0</v>
      </c>
      <c r="BD49" s="196">
        <f t="shared" si="19"/>
        <v>0</v>
      </c>
      <c r="BE49" s="196">
        <f t="shared" si="19"/>
        <v>0</v>
      </c>
      <c r="BF49" s="196">
        <f t="shared" si="19"/>
        <v>0</v>
      </c>
      <c r="BG49" s="196">
        <f t="shared" si="19"/>
        <v>0</v>
      </c>
      <c r="BH49" s="196">
        <f t="shared" si="19"/>
        <v>0</v>
      </c>
      <c r="BI49" s="196">
        <f t="shared" si="19"/>
        <v>0</v>
      </c>
      <c r="BJ49" s="196">
        <f t="shared" si="19"/>
        <v>0</v>
      </c>
      <c r="BK49" s="196">
        <f t="shared" si="19"/>
        <v>0</v>
      </c>
      <c r="BL49" s="457">
        <f t="shared" si="19"/>
        <v>42.689775510204079</v>
      </c>
      <c r="BM49" s="196">
        <f t="shared" si="19"/>
        <v>0</v>
      </c>
      <c r="BN49" s="334">
        <f t="shared" si="19"/>
        <v>0</v>
      </c>
      <c r="BO49" s="334">
        <f t="shared" si="19"/>
        <v>0</v>
      </c>
      <c r="BP49" s="334">
        <f t="shared" si="19"/>
        <v>22.277157208454813</v>
      </c>
      <c r="BQ49" s="334">
        <f t="shared" si="19"/>
        <v>118.14701221574343</v>
      </c>
      <c r="BR49" s="370">
        <f t="shared" si="19"/>
        <v>166.85890972886298</v>
      </c>
      <c r="BS49" s="471">
        <f t="shared" si="19"/>
        <v>120.67988466034986</v>
      </c>
      <c r="BT49" s="370">
        <f t="shared" si="19"/>
        <v>209.33883865597659</v>
      </c>
      <c r="BU49" s="509">
        <f t="shared" si="19"/>
        <v>82.805529978134047</v>
      </c>
      <c r="BV49" s="509">
        <f t="shared" si="19"/>
        <v>0</v>
      </c>
      <c r="BW49" s="509">
        <f t="shared" ref="BW49:CA49" si="20">+BW50/BW$84+BW51</f>
        <v>67.036342978134115</v>
      </c>
      <c r="BX49" s="509">
        <f t="shared" si="20"/>
        <v>0</v>
      </c>
      <c r="BY49" s="471">
        <f t="shared" si="20"/>
        <v>9.046552934402289</v>
      </c>
      <c r="BZ49" s="370">
        <f t="shared" si="20"/>
        <v>0</v>
      </c>
      <c r="CA49" s="509">
        <f t="shared" si="20"/>
        <v>0</v>
      </c>
      <c r="CB49" s="638">
        <f t="shared" si="19"/>
        <v>0</v>
      </c>
      <c r="CC49" s="471">
        <f t="shared" si="19"/>
        <v>0</v>
      </c>
      <c r="CD49" s="471">
        <f t="shared" si="19"/>
        <v>0</v>
      </c>
      <c r="CE49" s="471">
        <f t="shared" si="19"/>
        <v>0</v>
      </c>
      <c r="CF49" s="509">
        <f t="shared" si="19"/>
        <v>0</v>
      </c>
      <c r="CG49" s="385">
        <f t="shared" si="13"/>
        <v>0</v>
      </c>
      <c r="CH49" s="547" t="e">
        <f t="shared" si="14"/>
        <v>#DIV/0!</v>
      </c>
      <c r="CI49" s="545"/>
      <c r="CJ49" s="293"/>
    </row>
    <row r="50" spans="1:89" ht="12.75" customHeight="1" outlineLevel="1" x14ac:dyDescent="0.2">
      <c r="A50" s="227"/>
      <c r="B50" s="79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7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1">
        <v>827.86400877000005</v>
      </c>
      <c r="BT50" s="370">
        <v>1436.0644331799995</v>
      </c>
      <c r="BU50" s="509">
        <v>568.04593564999959</v>
      </c>
      <c r="BV50" s="509">
        <v>0</v>
      </c>
      <c r="BW50" s="509">
        <v>459.86931283000001</v>
      </c>
      <c r="BX50" s="509">
        <v>0</v>
      </c>
      <c r="BY50" s="471">
        <v>62.059353129999707</v>
      </c>
      <c r="BZ50" s="370">
        <v>0</v>
      </c>
      <c r="CA50" s="509">
        <v>0</v>
      </c>
      <c r="CB50" s="638">
        <v>0</v>
      </c>
      <c r="CC50" s="471">
        <v>0</v>
      </c>
      <c r="CD50" s="471">
        <v>0</v>
      </c>
      <c r="CE50" s="471">
        <v>0</v>
      </c>
      <c r="CF50" s="509">
        <v>0</v>
      </c>
      <c r="CG50" s="385">
        <f t="shared" si="13"/>
        <v>0</v>
      </c>
      <c r="CH50" s="547" t="e">
        <f t="shared" si="14"/>
        <v>#DIV/0!</v>
      </c>
      <c r="CI50" s="545"/>
      <c r="CJ50" s="293"/>
    </row>
    <row r="51" spans="1:89" ht="12.75" customHeight="1" outlineLevel="1" x14ac:dyDescent="0.2">
      <c r="A51" s="227"/>
      <c r="B51" s="79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7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1">
        <v>0</v>
      </c>
      <c r="BT51" s="370">
        <v>0</v>
      </c>
      <c r="BU51" s="509">
        <v>0</v>
      </c>
      <c r="BV51" s="509">
        <v>0</v>
      </c>
      <c r="BW51" s="509">
        <v>0</v>
      </c>
      <c r="BX51" s="509">
        <v>0</v>
      </c>
      <c r="BY51" s="471">
        <v>0</v>
      </c>
      <c r="BZ51" s="370">
        <v>0</v>
      </c>
      <c r="CA51" s="509">
        <v>0</v>
      </c>
      <c r="CB51" s="638">
        <v>0</v>
      </c>
      <c r="CC51" s="471">
        <v>0</v>
      </c>
      <c r="CD51" s="471">
        <v>0</v>
      </c>
      <c r="CE51" s="471">
        <v>0</v>
      </c>
      <c r="CF51" s="509">
        <v>0</v>
      </c>
      <c r="CG51" s="385">
        <f t="shared" si="13"/>
        <v>0</v>
      </c>
      <c r="CH51" s="547" t="e">
        <f t="shared" si="14"/>
        <v>#DIV/0!</v>
      </c>
      <c r="CI51" s="545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1"/>
      <c r="BZ52" s="197"/>
      <c r="CA52" s="412"/>
      <c r="CB52" s="394"/>
      <c r="CC52" s="191"/>
      <c r="CD52" s="191"/>
      <c r="CE52" s="191"/>
      <c r="CF52" s="412"/>
      <c r="CG52" s="655"/>
      <c r="CH52" s="550"/>
      <c r="CI52" s="545"/>
      <c r="CJ52" s="293"/>
    </row>
    <row r="53" spans="1:89" ht="14.25" x14ac:dyDescent="0.2">
      <c r="A53" s="227"/>
      <c r="B53" s="11"/>
      <c r="C53" s="26"/>
      <c r="D53" s="508" t="s">
        <v>214</v>
      </c>
      <c r="E53" s="50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0">
        <v>17705.527440096208</v>
      </c>
      <c r="BV53" s="500">
        <v>18173.917027022293</v>
      </c>
      <c r="BW53" s="500">
        <v>18587.777384541248</v>
      </c>
      <c r="BX53" s="399">
        <v>18949.493817037903</v>
      </c>
      <c r="BY53" s="374">
        <v>19982.541551956259</v>
      </c>
      <c r="BZ53" s="360">
        <v>19925.857771848827</v>
      </c>
      <c r="CA53" s="399">
        <v>19980.440443450861</v>
      </c>
      <c r="CB53" s="485">
        <v>19925.189553277392</v>
      </c>
      <c r="CC53" s="374">
        <v>19897.079955981484</v>
      </c>
      <c r="CD53" s="374">
        <v>19964.149126525204</v>
      </c>
      <c r="CE53" s="374">
        <v>19941.189265670979</v>
      </c>
      <c r="CF53" s="399">
        <v>19906.882910644748</v>
      </c>
      <c r="CG53" s="385">
        <f>+CF53-CA53</f>
        <v>-73.557532806113159</v>
      </c>
      <c r="CH53" s="546">
        <f>(+(CF53/CA53-1))*100</f>
        <v>-0.3681477043226189</v>
      </c>
      <c r="CI53" s="545"/>
      <c r="CJ53" s="293"/>
    </row>
    <row r="54" spans="1:89" ht="13.5" x14ac:dyDescent="0.2">
      <c r="A54" s="227"/>
      <c r="B54" s="11"/>
      <c r="C54" s="26"/>
      <c r="D54" s="503" t="s">
        <v>218</v>
      </c>
      <c r="E54" s="565">
        <v>51.727152070935503</v>
      </c>
      <c r="F54" s="566">
        <v>51.133659524873487</v>
      </c>
      <c r="G54" s="566">
        <v>50.612696094026511</v>
      </c>
      <c r="H54" s="566">
        <v>49.611305595307712</v>
      </c>
      <c r="I54" s="566">
        <v>48.916552660337778</v>
      </c>
      <c r="J54" s="566">
        <v>47.411505283843887</v>
      </c>
      <c r="K54" s="566">
        <v>48.232964993599921</v>
      </c>
      <c r="L54" s="566">
        <v>48.262101736828008</v>
      </c>
      <c r="M54" s="566">
        <v>47.316358988207192</v>
      </c>
      <c r="N54" s="566">
        <v>48.25530152386002</v>
      </c>
      <c r="O54" s="566">
        <v>49.012342617898149</v>
      </c>
      <c r="P54" s="566">
        <v>49.813842218581513</v>
      </c>
      <c r="Q54" s="566">
        <v>51.084002036702003</v>
      </c>
      <c r="R54" s="566">
        <v>51.588184008947024</v>
      </c>
      <c r="S54" s="566">
        <v>51.538504733913967</v>
      </c>
      <c r="T54" s="566">
        <v>51.125387257072255</v>
      </c>
      <c r="U54" s="566">
        <v>50.400947189409081</v>
      </c>
      <c r="V54" s="566">
        <v>51.796915222589888</v>
      </c>
      <c r="W54" s="566">
        <v>51.28281320076016</v>
      </c>
      <c r="X54" s="566">
        <v>51.41503649217254</v>
      </c>
      <c r="Y54" s="566">
        <v>51.909856787280262</v>
      </c>
      <c r="Z54" s="566">
        <v>52.0840927988977</v>
      </c>
      <c r="AA54" s="566">
        <v>52.348608723564041</v>
      </c>
      <c r="AB54" s="566">
        <v>53.868066636793955</v>
      </c>
      <c r="AC54" s="566">
        <v>58.145173517091528</v>
      </c>
      <c r="AD54" s="566">
        <v>58.508550622322289</v>
      </c>
      <c r="AE54" s="566">
        <v>58.927710034437155</v>
      </c>
      <c r="AF54" s="566">
        <v>59.65775509020802</v>
      </c>
      <c r="AG54" s="566">
        <v>59.209748647349315</v>
      </c>
      <c r="AH54" s="566">
        <v>59.426855952568488</v>
      </c>
      <c r="AI54" s="566">
        <v>60.654981499254681</v>
      </c>
      <c r="AJ54" s="566">
        <v>60.596410525469068</v>
      </c>
      <c r="AK54" s="566">
        <v>62.043506610533981</v>
      </c>
      <c r="AL54" s="566">
        <v>63.23481224285041</v>
      </c>
      <c r="AM54" s="566">
        <v>63.634045305593148</v>
      </c>
      <c r="AN54" s="566">
        <v>64.733501351694727</v>
      </c>
      <c r="AO54" s="567">
        <v>65.923134403640688</v>
      </c>
      <c r="AP54" s="567">
        <v>66.302578529941641</v>
      </c>
      <c r="AQ54" s="567">
        <v>66.875034158418785</v>
      </c>
      <c r="AR54" s="567">
        <v>67.556351544803462</v>
      </c>
      <c r="AS54" s="567">
        <v>67.567129428294251</v>
      </c>
      <c r="AT54" s="567">
        <v>68.571418815778628</v>
      </c>
      <c r="AU54" s="567">
        <v>69.539141819309449</v>
      </c>
      <c r="AV54" s="567">
        <v>70.084031306119698</v>
      </c>
      <c r="AW54" s="567">
        <v>70.739751166923227</v>
      </c>
      <c r="AX54" s="567">
        <v>71.075641663918603</v>
      </c>
      <c r="AY54" s="567">
        <v>71.152577002556512</v>
      </c>
      <c r="AZ54" s="567">
        <v>71.723904175464327</v>
      </c>
      <c r="BA54" s="567">
        <v>72.992539758709512</v>
      </c>
      <c r="BB54" s="567">
        <v>72.671387608326043</v>
      </c>
      <c r="BC54" s="567">
        <v>72.974455607668759</v>
      </c>
      <c r="BD54" s="567">
        <v>73.396687822808644</v>
      </c>
      <c r="BE54" s="567">
        <v>73.402048048442651</v>
      </c>
      <c r="BF54" s="567">
        <v>73.86054845673587</v>
      </c>
      <c r="BG54" s="567">
        <v>74.999767127787521</v>
      </c>
      <c r="BH54" s="567">
        <v>75.56884423214423</v>
      </c>
      <c r="BI54" s="567">
        <v>76.568266274161715</v>
      </c>
      <c r="BJ54" s="567">
        <v>76.434694511521755</v>
      </c>
      <c r="BK54" s="567">
        <v>76.810694175946765</v>
      </c>
      <c r="BL54" s="567">
        <v>77.478874690076537</v>
      </c>
      <c r="BM54" s="567">
        <v>78.81008255104976</v>
      </c>
      <c r="BN54" s="567">
        <v>78.887526529308403</v>
      </c>
      <c r="BO54" s="567">
        <v>78.936358657761176</v>
      </c>
      <c r="BP54" s="567">
        <v>78.836141743801377</v>
      </c>
      <c r="BQ54" s="567">
        <v>79.117572090480266</v>
      </c>
      <c r="BR54" s="567">
        <v>79.129788897450553</v>
      </c>
      <c r="BS54" s="567">
        <v>79.512540188773002</v>
      </c>
      <c r="BT54" s="567">
        <v>79.876117148889705</v>
      </c>
      <c r="BU54" s="568">
        <v>80.449481821665643</v>
      </c>
      <c r="BV54" s="568">
        <v>81.16709738393169</v>
      </c>
      <c r="BW54" s="776">
        <v>81.433839458624703</v>
      </c>
      <c r="BX54" s="776">
        <v>82.026441293331402</v>
      </c>
      <c r="BY54" s="777">
        <v>82.655058403810415</v>
      </c>
      <c r="BZ54" s="778">
        <v>82.575147938433659</v>
      </c>
      <c r="CA54" s="776">
        <v>82.557686317909699</v>
      </c>
      <c r="CB54" s="779">
        <v>82.523034960652978</v>
      </c>
      <c r="CC54" s="777">
        <v>82.531191836290603</v>
      </c>
      <c r="CD54" s="777">
        <v>82.554512267910823</v>
      </c>
      <c r="CE54" s="777">
        <v>82.512307389755577</v>
      </c>
      <c r="CF54" s="776">
        <v>82.397066940071895</v>
      </c>
      <c r="CG54" s="775">
        <f>+CF54-CA54</f>
        <v>-0.16061937783780422</v>
      </c>
      <c r="CH54" s="551"/>
      <c r="CI54" s="545"/>
      <c r="CJ54" s="293"/>
    </row>
    <row r="55" spans="1:89" ht="12.75" customHeight="1" x14ac:dyDescent="0.2">
      <c r="A55" s="227"/>
      <c r="B55" s="793" t="s">
        <v>3</v>
      </c>
      <c r="C55" s="18"/>
      <c r="D55" s="22" t="s">
        <v>200</v>
      </c>
      <c r="E55" s="50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0">
        <v>15835.703252415453</v>
      </c>
      <c r="BV55" s="500">
        <v>16307.986526370692</v>
      </c>
      <c r="BW55" s="500">
        <v>16656.539289449407</v>
      </c>
      <c r="BX55" s="399">
        <v>17041.101754469386</v>
      </c>
      <c r="BY55" s="374">
        <v>18018.697460396499</v>
      </c>
      <c r="BZ55" s="360">
        <v>17960.567817840074</v>
      </c>
      <c r="CA55" s="399">
        <v>18005.875796208878</v>
      </c>
      <c r="CB55" s="485">
        <v>17948.59569373366</v>
      </c>
      <c r="CC55" s="374">
        <v>17918.930954227835</v>
      </c>
      <c r="CD55" s="374">
        <v>17984.428684178267</v>
      </c>
      <c r="CE55" s="374">
        <v>17959.861911439202</v>
      </c>
      <c r="CF55" s="399">
        <v>17874.075357506259</v>
      </c>
      <c r="CG55" s="385">
        <f>+CF55-CA55</f>
        <v>-131.80043870261943</v>
      </c>
      <c r="CH55" s="546">
        <f>(+(CF55/CA55-1))*100</f>
        <v>-0.73198571507624433</v>
      </c>
      <c r="CI55" s="545"/>
      <c r="CJ55" s="293"/>
      <c r="CK55" s="299"/>
    </row>
    <row r="56" spans="1:89" ht="12.75" customHeight="1" x14ac:dyDescent="0.2">
      <c r="A56" s="227"/>
      <c r="B56" s="793"/>
      <c r="C56" s="19"/>
      <c r="D56" s="503" t="s">
        <v>194</v>
      </c>
      <c r="E56" s="565">
        <v>46.862771685166102</v>
      </c>
      <c r="F56" s="566">
        <v>46.32426177659169</v>
      </c>
      <c r="G56" s="566">
        <v>45.755709676836467</v>
      </c>
      <c r="H56" s="566">
        <v>44.560042978442993</v>
      </c>
      <c r="I56" s="566">
        <v>43.791842978449225</v>
      </c>
      <c r="J56" s="566">
        <v>42.688610820507478</v>
      </c>
      <c r="K56" s="566">
        <v>43.854588430115086</v>
      </c>
      <c r="L56" s="566">
        <v>43.763649790868278</v>
      </c>
      <c r="M56" s="566">
        <v>43.020278904289206</v>
      </c>
      <c r="N56" s="566">
        <v>44.274967823234839</v>
      </c>
      <c r="O56" s="566">
        <v>45.206314800105005</v>
      </c>
      <c r="P56" s="566">
        <v>45.88628527609788</v>
      </c>
      <c r="Q56" s="566">
        <v>47.528352868071586</v>
      </c>
      <c r="R56" s="566">
        <v>48.263784021680948</v>
      </c>
      <c r="S56" s="566">
        <v>48.436758880543707</v>
      </c>
      <c r="T56" s="566">
        <v>47.985195381865857</v>
      </c>
      <c r="U56" s="566">
        <v>47.303110509328782</v>
      </c>
      <c r="V56" s="566">
        <v>48.705220800017933</v>
      </c>
      <c r="W56" s="566">
        <v>48.502395339910684</v>
      </c>
      <c r="X56" s="566">
        <v>48.667212205744995</v>
      </c>
      <c r="Y56" s="566">
        <v>49.266792109175064</v>
      </c>
      <c r="Z56" s="566">
        <v>49.657480226141679</v>
      </c>
      <c r="AA56" s="566">
        <v>50.010920392071881</v>
      </c>
      <c r="AB56" s="566">
        <v>51.688468661517653</v>
      </c>
      <c r="AC56" s="566">
        <v>56.12401510574626</v>
      </c>
      <c r="AD56" s="566">
        <v>56.41267742238886</v>
      </c>
      <c r="AE56" s="566">
        <v>56.93400325561926</v>
      </c>
      <c r="AF56" s="566">
        <v>57.534027061023515</v>
      </c>
      <c r="AG56" s="566">
        <v>56.68166095281827</v>
      </c>
      <c r="AH56" s="566">
        <v>56.87188488374705</v>
      </c>
      <c r="AI56" s="566">
        <v>58.15132818759394</v>
      </c>
      <c r="AJ56" s="566">
        <v>58.16649977689945</v>
      </c>
      <c r="AK56" s="566">
        <v>59.911371375648514</v>
      </c>
      <c r="AL56" s="566">
        <v>61.232514211766102</v>
      </c>
      <c r="AM56" s="566">
        <v>61.628099620826703</v>
      </c>
      <c r="AN56" s="566">
        <v>62.718616419154216</v>
      </c>
      <c r="AO56" s="567">
        <v>64.016751848453453</v>
      </c>
      <c r="AP56" s="567">
        <v>64.46023524160735</v>
      </c>
      <c r="AQ56" s="567">
        <v>65.037528774567321</v>
      </c>
      <c r="AR56" s="567">
        <v>65.780800707184298</v>
      </c>
      <c r="AS56" s="567">
        <v>65.763272006741815</v>
      </c>
      <c r="AT56" s="567">
        <v>66.735957005269938</v>
      </c>
      <c r="AU56" s="567">
        <v>67.874892844027329</v>
      </c>
      <c r="AV56" s="567">
        <v>68.298299533830416</v>
      </c>
      <c r="AW56" s="567">
        <v>69.121992345233025</v>
      </c>
      <c r="AX56" s="567">
        <v>69.654850409057943</v>
      </c>
      <c r="AY56" s="567">
        <v>69.674572947042819</v>
      </c>
      <c r="AZ56" s="567">
        <v>70.458375597270489</v>
      </c>
      <c r="BA56" s="567">
        <v>72.001384554409753</v>
      </c>
      <c r="BB56" s="567">
        <v>71.63744927633482</v>
      </c>
      <c r="BC56" s="567">
        <v>71.832317959987108</v>
      </c>
      <c r="BD56" s="567">
        <v>72.205866840483566</v>
      </c>
      <c r="BE56" s="567">
        <v>72.211309053879674</v>
      </c>
      <c r="BF56" s="567">
        <v>72.44719560541256</v>
      </c>
      <c r="BG56" s="567">
        <v>73.332394270590058</v>
      </c>
      <c r="BH56" s="567">
        <v>73.825885712356907</v>
      </c>
      <c r="BI56" s="567">
        <v>74.960753739735495</v>
      </c>
      <c r="BJ56" s="567">
        <v>74.976069313789452</v>
      </c>
      <c r="BK56" s="567">
        <v>75.284922941338863</v>
      </c>
      <c r="BL56" s="567">
        <v>75.580187469605633</v>
      </c>
      <c r="BM56" s="567">
        <v>77.076293226000431</v>
      </c>
      <c r="BN56" s="567">
        <v>76.910179581654461</v>
      </c>
      <c r="BO56" s="567">
        <v>76.842381325389667</v>
      </c>
      <c r="BP56" s="567">
        <v>76.612766100674193</v>
      </c>
      <c r="BQ56" s="567">
        <v>76.805605481701122</v>
      </c>
      <c r="BR56" s="567">
        <v>76.580797254595652</v>
      </c>
      <c r="BS56" s="567">
        <v>77.05100533499845</v>
      </c>
      <c r="BT56" s="567">
        <v>77.315801780356523</v>
      </c>
      <c r="BU56" s="568">
        <v>78.035847120868581</v>
      </c>
      <c r="BV56" s="568">
        <v>78.925366752463773</v>
      </c>
      <c r="BW56" s="568">
        <v>79.195777664214404</v>
      </c>
      <c r="BX56" s="569">
        <v>79.5946544950841</v>
      </c>
      <c r="BY56" s="571">
        <v>80.348426168189292</v>
      </c>
      <c r="BZ56" s="570">
        <v>80.285617812892866</v>
      </c>
      <c r="CA56" s="569">
        <v>80.355267470489366</v>
      </c>
      <c r="CB56" s="757">
        <v>80.311486176460392</v>
      </c>
      <c r="CC56" s="571">
        <v>80.318075571991628</v>
      </c>
      <c r="CD56" s="571">
        <v>80.353460865022981</v>
      </c>
      <c r="CE56" s="571">
        <v>80.317783025669158</v>
      </c>
      <c r="CF56" s="569">
        <v>80.124133525709766</v>
      </c>
      <c r="CG56" s="775">
        <f>+CF56-CA56</f>
        <v>-0.23113394477960014</v>
      </c>
      <c r="CH56" s="546"/>
      <c r="CI56" s="545"/>
      <c r="CJ56" s="293"/>
      <c r="CK56" s="299"/>
    </row>
    <row r="57" spans="1:89" ht="3" customHeight="1" x14ac:dyDescent="0.2">
      <c r="A57" s="227"/>
      <c r="B57" s="793"/>
      <c r="C57" s="19"/>
      <c r="D57" s="22"/>
      <c r="E57" s="50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1"/>
      <c r="BV57" s="501"/>
      <c r="BW57" s="501"/>
      <c r="BX57" s="543"/>
      <c r="BY57" s="544"/>
      <c r="BZ57" s="613"/>
      <c r="CA57" s="543"/>
      <c r="CB57" s="758"/>
      <c r="CC57" s="544"/>
      <c r="CD57" s="544"/>
      <c r="CE57" s="544"/>
      <c r="CF57" s="543"/>
      <c r="CG57" s="385"/>
      <c r="CH57" s="546" t="s">
        <v>3</v>
      </c>
      <c r="CI57" s="545"/>
      <c r="CJ57" s="293"/>
      <c r="CK57" s="299"/>
    </row>
    <row r="58" spans="1:89" x14ac:dyDescent="0.2">
      <c r="A58" s="227"/>
      <c r="B58" s="793"/>
      <c r="C58" s="17"/>
      <c r="D58" s="22" t="s">
        <v>195</v>
      </c>
      <c r="E58" s="50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0">
        <v>3504.9126129548099</v>
      </c>
      <c r="BV58" s="500">
        <v>3710.2066301740692</v>
      </c>
      <c r="BW58" s="500">
        <v>3783.1677654102214</v>
      </c>
      <c r="BX58" s="399">
        <v>4088.0729619635563</v>
      </c>
      <c r="BY58" s="374">
        <v>4230.8218102346937</v>
      </c>
      <c r="BZ58" s="360">
        <v>4192.32883386503</v>
      </c>
      <c r="CA58" s="399">
        <v>4175.7278152425806</v>
      </c>
      <c r="CB58" s="485">
        <v>4199.1523290924342</v>
      </c>
      <c r="CC58" s="374">
        <v>4187.1393623810654</v>
      </c>
      <c r="CD58" s="374">
        <v>4212.5091424131351</v>
      </c>
      <c r="CE58" s="374">
        <v>4173.9142895224641</v>
      </c>
      <c r="CF58" s="399">
        <v>4090.9568245909786</v>
      </c>
      <c r="CG58" s="385">
        <f>+CF58-CA58</f>
        <v>-84.770990651602006</v>
      </c>
      <c r="CH58" s="546">
        <f>(+(CF58/CA58-1))*100</f>
        <v>-2.030088990526735</v>
      </c>
      <c r="CI58" s="545"/>
      <c r="CJ58" s="293"/>
      <c r="CK58" s="299"/>
    </row>
    <row r="59" spans="1:89" x14ac:dyDescent="0.2">
      <c r="A59" s="227"/>
      <c r="B59" s="793"/>
      <c r="C59" s="17"/>
      <c r="D59" s="504" t="s">
        <v>194</v>
      </c>
      <c r="E59" s="572">
        <v>60.084351140735379</v>
      </c>
      <c r="F59" s="573">
        <v>61.319086062235939</v>
      </c>
      <c r="G59" s="573">
        <v>59.624425565475001</v>
      </c>
      <c r="H59" s="573">
        <v>57.829590890409236</v>
      </c>
      <c r="I59" s="573">
        <v>56.4310531792608</v>
      </c>
      <c r="J59" s="573">
        <v>55.353026963149297</v>
      </c>
      <c r="K59" s="573">
        <v>56.659609526118324</v>
      </c>
      <c r="L59" s="573">
        <v>57.692482729005654</v>
      </c>
      <c r="M59" s="573">
        <v>56.124337575690411</v>
      </c>
      <c r="N59" s="573">
        <v>55.075094856112713</v>
      </c>
      <c r="O59" s="573">
        <v>56.973134937777516</v>
      </c>
      <c r="P59" s="573">
        <v>58.742406405049984</v>
      </c>
      <c r="Q59" s="573">
        <v>59.312739782679081</v>
      </c>
      <c r="R59" s="573">
        <v>59.957309361085109</v>
      </c>
      <c r="S59" s="573">
        <v>59.977732299537521</v>
      </c>
      <c r="T59" s="573">
        <v>57.504017016673991</v>
      </c>
      <c r="U59" s="573">
        <v>54.079210103830491</v>
      </c>
      <c r="V59" s="573">
        <v>58.134934264262014</v>
      </c>
      <c r="W59" s="573">
        <v>57.466858078453157</v>
      </c>
      <c r="X59" s="573">
        <v>57.417682459328958</v>
      </c>
      <c r="Y59" s="573">
        <v>58.057703473090626</v>
      </c>
      <c r="Z59" s="573">
        <v>57.181557418190145</v>
      </c>
      <c r="AA59" s="573">
        <v>58.274470921666818</v>
      </c>
      <c r="AB59" s="573">
        <v>58.296576010949593</v>
      </c>
      <c r="AC59" s="573">
        <v>63.7229277506041</v>
      </c>
      <c r="AD59" s="573">
        <v>63.134537367185764</v>
      </c>
      <c r="AE59" s="573">
        <v>63.526740094935199</v>
      </c>
      <c r="AF59" s="573">
        <v>64.501458521583615</v>
      </c>
      <c r="AG59" s="573">
        <v>60.429480842277194</v>
      </c>
      <c r="AH59" s="573">
        <v>60.724991510381528</v>
      </c>
      <c r="AI59" s="573">
        <v>60.969849791486361</v>
      </c>
      <c r="AJ59" s="573">
        <v>59.111972751000266</v>
      </c>
      <c r="AK59" s="573">
        <v>61.294837764550238</v>
      </c>
      <c r="AL59" s="573">
        <v>61.908650875330416</v>
      </c>
      <c r="AM59" s="573">
        <v>62.964300709345878</v>
      </c>
      <c r="AN59" s="573">
        <v>64.800717827131052</v>
      </c>
      <c r="AO59" s="574">
        <v>66.314941051981748</v>
      </c>
      <c r="AP59" s="574">
        <v>67.340899628617194</v>
      </c>
      <c r="AQ59" s="574">
        <v>67.169728203822899</v>
      </c>
      <c r="AR59" s="574">
        <v>66.383823756535207</v>
      </c>
      <c r="AS59" s="574">
        <v>63.824970603853806</v>
      </c>
      <c r="AT59" s="574">
        <v>64.349851190084749</v>
      </c>
      <c r="AU59" s="574">
        <v>65.595334970900552</v>
      </c>
      <c r="AV59" s="574">
        <v>65.042229548241423</v>
      </c>
      <c r="AW59" s="574">
        <v>65.455360590629581</v>
      </c>
      <c r="AX59" s="574">
        <v>66.451863006690473</v>
      </c>
      <c r="AY59" s="574">
        <v>65.064639667305798</v>
      </c>
      <c r="AZ59" s="574">
        <v>66.227924109720234</v>
      </c>
      <c r="BA59" s="574">
        <v>69.110074885137124</v>
      </c>
      <c r="BB59" s="574">
        <v>66.554242927320047</v>
      </c>
      <c r="BC59" s="574">
        <v>66.138234765126072</v>
      </c>
      <c r="BD59" s="574">
        <v>66.468762214228335</v>
      </c>
      <c r="BE59" s="574">
        <v>64.719809023821384</v>
      </c>
      <c r="BF59" s="574">
        <v>64.696889001157359</v>
      </c>
      <c r="BG59" s="574">
        <v>67.310175515078143</v>
      </c>
      <c r="BH59" s="574">
        <v>65.886371310350313</v>
      </c>
      <c r="BI59" s="574">
        <v>66.944990578486255</v>
      </c>
      <c r="BJ59" s="574">
        <v>66.054993845281444</v>
      </c>
      <c r="BK59" s="574">
        <v>66.506389519375546</v>
      </c>
      <c r="BL59" s="574">
        <v>67.108553076311452</v>
      </c>
      <c r="BM59" s="574">
        <v>70.495617939552858</v>
      </c>
      <c r="BN59" s="574">
        <v>69.953948486103599</v>
      </c>
      <c r="BO59" s="574">
        <v>70.706311044989604</v>
      </c>
      <c r="BP59" s="574">
        <v>70.478573939164889</v>
      </c>
      <c r="BQ59" s="574">
        <v>69.395431181316283</v>
      </c>
      <c r="BR59" s="574">
        <v>68.625415281547717</v>
      </c>
      <c r="BS59" s="574">
        <v>69.524694948184063</v>
      </c>
      <c r="BT59" s="574">
        <v>69.332830480482102</v>
      </c>
      <c r="BU59" s="575">
        <v>69.849057086277298</v>
      </c>
      <c r="BV59" s="575">
        <v>71.999185857576336</v>
      </c>
      <c r="BW59" s="575">
        <v>71.110292807354057</v>
      </c>
      <c r="BX59" s="576">
        <v>72.958128749445493</v>
      </c>
      <c r="BY59" s="577">
        <v>73.305689779494045</v>
      </c>
      <c r="BZ59" s="614">
        <v>73.147642796593644</v>
      </c>
      <c r="CA59" s="576">
        <v>73.014658866368379</v>
      </c>
      <c r="CB59" s="759">
        <v>73.03328495596385</v>
      </c>
      <c r="CC59" s="577">
        <v>73.156367964996321</v>
      </c>
      <c r="CD59" s="577">
        <v>73.000224681251453</v>
      </c>
      <c r="CE59" s="577">
        <v>72.729421069656979</v>
      </c>
      <c r="CF59" s="576">
        <v>71.870763576439515</v>
      </c>
      <c r="CG59" s="775">
        <f>+CF59-CA59</f>
        <v>-1.1438952899288637</v>
      </c>
      <c r="CH59" s="546"/>
      <c r="CI59" s="545"/>
      <c r="CJ59" s="293"/>
      <c r="CK59" s="299"/>
    </row>
    <row r="60" spans="1:89" ht="3" customHeight="1" x14ac:dyDescent="0.2">
      <c r="A60" s="227"/>
      <c r="B60" s="793"/>
      <c r="C60" s="17"/>
      <c r="D60" s="22"/>
      <c r="E60" s="50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0"/>
      <c r="BV60" s="500"/>
      <c r="BW60" s="500"/>
      <c r="BX60" s="399"/>
      <c r="BY60" s="374"/>
      <c r="BZ60" s="360"/>
      <c r="CA60" s="399"/>
      <c r="CB60" s="485"/>
      <c r="CC60" s="374"/>
      <c r="CD60" s="374"/>
      <c r="CE60" s="374"/>
      <c r="CF60" s="399"/>
      <c r="CG60" s="385"/>
      <c r="CH60" s="546"/>
      <c r="CI60" s="545"/>
      <c r="CJ60" s="293"/>
      <c r="CK60" s="299"/>
    </row>
    <row r="61" spans="1:89" x14ac:dyDescent="0.2">
      <c r="A61" s="227"/>
      <c r="B61" s="793"/>
      <c r="C61" s="17"/>
      <c r="D61" s="22" t="s">
        <v>196</v>
      </c>
      <c r="E61" s="50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0">
        <v>5623.6665855481051</v>
      </c>
      <c r="BV61" s="500">
        <v>5763.1953442902741</v>
      </c>
      <c r="BW61" s="500">
        <v>5891.128308501643</v>
      </c>
      <c r="BX61" s="399">
        <v>5824.0005335597662</v>
      </c>
      <c r="BY61" s="374">
        <v>6456.8597969475204</v>
      </c>
      <c r="BZ61" s="360">
        <v>6428.1436646153452</v>
      </c>
      <c r="CA61" s="399">
        <v>6496.2106100264227</v>
      </c>
      <c r="CB61" s="485">
        <v>6422.1455044185514</v>
      </c>
      <c r="CC61" s="374">
        <v>6409.9193285687006</v>
      </c>
      <c r="CD61" s="374">
        <v>6440.5312882071803</v>
      </c>
      <c r="CE61" s="374">
        <v>6433.1755796590769</v>
      </c>
      <c r="CF61" s="399">
        <v>6438.5643222625768</v>
      </c>
      <c r="CG61" s="385">
        <f>+CF61-CA61</f>
        <v>-57.646287763845976</v>
      </c>
      <c r="CH61" s="546">
        <f>(+(CF61/CA61-1))*100</f>
        <v>-0.88738329503776914</v>
      </c>
      <c r="CI61" s="545"/>
      <c r="CJ61" s="293"/>
      <c r="CK61" s="299"/>
    </row>
    <row r="62" spans="1:89" x14ac:dyDescent="0.2">
      <c r="A62" s="227"/>
      <c r="B62" s="793"/>
      <c r="C62" s="17"/>
      <c r="D62" s="504" t="s">
        <v>194</v>
      </c>
      <c r="E62" s="572">
        <v>58.563668429599467</v>
      </c>
      <c r="F62" s="573">
        <v>57.190986430588033</v>
      </c>
      <c r="G62" s="573">
        <v>57.030072864073844</v>
      </c>
      <c r="H62" s="573">
        <v>55.231676251557062</v>
      </c>
      <c r="I62" s="573">
        <v>54.618479896087521</v>
      </c>
      <c r="J62" s="573">
        <v>53.088469258428475</v>
      </c>
      <c r="K62" s="573">
        <v>53.84901955768283</v>
      </c>
      <c r="L62" s="573">
        <v>53.429772612651959</v>
      </c>
      <c r="M62" s="573">
        <v>53.030715066072851</v>
      </c>
      <c r="N62" s="573">
        <v>54.000615754180195</v>
      </c>
      <c r="O62" s="573">
        <v>53.211950551676999</v>
      </c>
      <c r="P62" s="573">
        <v>52.264983122164899</v>
      </c>
      <c r="Q62" s="573">
        <v>53.225443709203027</v>
      </c>
      <c r="R62" s="573">
        <v>54.032793165590732</v>
      </c>
      <c r="S62" s="573">
        <v>53.430785930791288</v>
      </c>
      <c r="T62" s="573">
        <v>53.258170502148829</v>
      </c>
      <c r="U62" s="573">
        <v>53.086839922475527</v>
      </c>
      <c r="V62" s="573">
        <v>53.38681103471594</v>
      </c>
      <c r="W62" s="573">
        <v>53.105411964007573</v>
      </c>
      <c r="X62" s="573">
        <v>53.085744012762667</v>
      </c>
      <c r="Y62" s="573">
        <v>53.099233372018986</v>
      </c>
      <c r="Z62" s="573">
        <v>53.023991004991487</v>
      </c>
      <c r="AA62" s="573">
        <v>52.714246701317037</v>
      </c>
      <c r="AB62" s="573">
        <v>55.208396964871575</v>
      </c>
      <c r="AC62" s="573">
        <v>61.930600655546122</v>
      </c>
      <c r="AD62" s="573">
        <v>61.379177196254886</v>
      </c>
      <c r="AE62" s="573">
        <v>61.616075457481301</v>
      </c>
      <c r="AF62" s="573">
        <v>61.650306163145906</v>
      </c>
      <c r="AG62" s="573">
        <v>61.22241719320197</v>
      </c>
      <c r="AH62" s="573">
        <v>60.940422910332956</v>
      </c>
      <c r="AI62" s="573">
        <v>62.297478115511417</v>
      </c>
      <c r="AJ62" s="573">
        <v>61.93334703980041</v>
      </c>
      <c r="AK62" s="573">
        <v>63.71029091249882</v>
      </c>
      <c r="AL62" s="573">
        <v>64.673930660389118</v>
      </c>
      <c r="AM62" s="573">
        <v>64.457890979801817</v>
      </c>
      <c r="AN62" s="573">
        <v>64.884185852101524</v>
      </c>
      <c r="AO62" s="574">
        <v>66.048965051295568</v>
      </c>
      <c r="AP62" s="574">
        <v>64.928287957213868</v>
      </c>
      <c r="AQ62" s="574">
        <v>64.973137715973536</v>
      </c>
      <c r="AR62" s="574">
        <v>65.496999909600333</v>
      </c>
      <c r="AS62" s="574">
        <v>65.556858654559832</v>
      </c>
      <c r="AT62" s="574">
        <v>65.74863664031831</v>
      </c>
      <c r="AU62" s="574">
        <v>66.700075932555052</v>
      </c>
      <c r="AV62" s="574">
        <v>66.804404869928888</v>
      </c>
      <c r="AW62" s="574">
        <v>67.412459156087593</v>
      </c>
      <c r="AX62" s="574">
        <v>67.040733444326676</v>
      </c>
      <c r="AY62" s="574">
        <v>67.219096350098624</v>
      </c>
      <c r="AZ62" s="574">
        <v>68.61533574352066</v>
      </c>
      <c r="BA62" s="574">
        <v>70.327981030853337</v>
      </c>
      <c r="BB62" s="574">
        <v>70.06453723082528</v>
      </c>
      <c r="BC62" s="574">
        <v>69.999515042951856</v>
      </c>
      <c r="BD62" s="574">
        <v>69.664025711082544</v>
      </c>
      <c r="BE62" s="574">
        <v>69.739899283929688</v>
      </c>
      <c r="BF62" s="574">
        <v>69.150676482624391</v>
      </c>
      <c r="BG62" s="574">
        <v>69.694857456170013</v>
      </c>
      <c r="BH62" s="574">
        <v>70.501759613531064</v>
      </c>
      <c r="BI62" s="574">
        <v>71.172290429470337</v>
      </c>
      <c r="BJ62" s="574">
        <v>70.990799159732802</v>
      </c>
      <c r="BK62" s="574">
        <v>71.491190531316178</v>
      </c>
      <c r="BL62" s="574">
        <v>71.268460759557442</v>
      </c>
      <c r="BM62" s="574">
        <v>73.544266715480589</v>
      </c>
      <c r="BN62" s="574">
        <v>73.237636663356497</v>
      </c>
      <c r="BO62" s="574">
        <v>72.650789855482628</v>
      </c>
      <c r="BP62" s="574">
        <v>72.762392170329136</v>
      </c>
      <c r="BQ62" s="574">
        <v>73.516672655612084</v>
      </c>
      <c r="BR62" s="574">
        <v>73.025035138789519</v>
      </c>
      <c r="BS62" s="574">
        <v>73.115678427633668</v>
      </c>
      <c r="BT62" s="574">
        <v>72.873022552185063</v>
      </c>
      <c r="BU62" s="575">
        <v>73.196784221221961</v>
      </c>
      <c r="BV62" s="575">
        <v>73.846377040488477</v>
      </c>
      <c r="BW62" s="575">
        <v>74.519002898293081</v>
      </c>
      <c r="BX62" s="576">
        <v>74.399889397822932</v>
      </c>
      <c r="BY62" s="577">
        <v>76.383103504698411</v>
      </c>
      <c r="BZ62" s="614">
        <v>76.278017698230215</v>
      </c>
      <c r="CA62" s="576">
        <v>76.343433438765786</v>
      </c>
      <c r="CB62" s="759">
        <v>76.163419804938229</v>
      </c>
      <c r="CC62" s="577">
        <v>76.075616304442548</v>
      </c>
      <c r="CD62" s="577">
        <v>76.180505808674042</v>
      </c>
      <c r="CE62" s="577">
        <v>76.11534376660434</v>
      </c>
      <c r="CF62" s="576">
        <v>76.090620706625671</v>
      </c>
      <c r="CG62" s="775">
        <f>+CF62-CA62</f>
        <v>-0.25281273214011435</v>
      </c>
      <c r="CH62" s="546"/>
      <c r="CI62" s="545"/>
      <c r="CJ62" s="293"/>
      <c r="CK62" s="299"/>
    </row>
    <row r="63" spans="1:89" ht="3.75" customHeight="1" x14ac:dyDescent="0.2">
      <c r="A63" s="227"/>
      <c r="B63" s="793"/>
      <c r="C63" s="17"/>
      <c r="D63" s="22"/>
      <c r="E63" s="50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1"/>
      <c r="BV63" s="501"/>
      <c r="BW63" s="501"/>
      <c r="BX63" s="543"/>
      <c r="BY63" s="544"/>
      <c r="BZ63" s="613"/>
      <c r="CA63" s="543"/>
      <c r="CB63" s="758"/>
      <c r="CC63" s="544"/>
      <c r="CD63" s="544"/>
      <c r="CE63" s="544"/>
      <c r="CF63" s="543"/>
      <c r="CG63" s="385"/>
      <c r="CH63" s="546" t="s">
        <v>3</v>
      </c>
      <c r="CI63" s="545"/>
      <c r="CJ63" s="293"/>
      <c r="CK63" s="299"/>
    </row>
    <row r="64" spans="1:89" x14ac:dyDescent="0.2">
      <c r="A64" s="227"/>
      <c r="B64" s="793"/>
      <c r="C64" s="17"/>
      <c r="D64" s="22" t="s">
        <v>197</v>
      </c>
      <c r="E64" s="50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0">
        <v>6301.7431626530606</v>
      </c>
      <c r="BV64" s="500">
        <v>6399.5605707609284</v>
      </c>
      <c r="BW64" s="500">
        <v>6554.8071648177784</v>
      </c>
      <c r="BX64" s="399">
        <v>6652.6514495233232</v>
      </c>
      <c r="BY64" s="374">
        <v>6844.3874644548105</v>
      </c>
      <c r="BZ64" s="360">
        <v>6851.6773272230248</v>
      </c>
      <c r="CA64" s="399">
        <v>6865.7286416282732</v>
      </c>
      <c r="CB64" s="485">
        <v>6856.3139396457682</v>
      </c>
      <c r="CC64" s="374">
        <v>6856.3498421982476</v>
      </c>
      <c r="CD64" s="374">
        <v>6862.0761738746305</v>
      </c>
      <c r="CE64" s="374">
        <v>6851.444129792997</v>
      </c>
      <c r="CF64" s="399">
        <v>6860.92748741982</v>
      </c>
      <c r="CG64" s="385">
        <f>+CF64-CA64</f>
        <v>-4.8011542084532266</v>
      </c>
      <c r="CH64" s="546">
        <f>(+(CF64/CA64-1))*100</f>
        <v>-6.992927421195505E-2</v>
      </c>
      <c r="CI64" s="545"/>
      <c r="CJ64" s="293"/>
      <c r="CK64" s="299"/>
    </row>
    <row r="65" spans="1:89" x14ac:dyDescent="0.2">
      <c r="A65" s="227"/>
      <c r="B65" s="793"/>
      <c r="C65" s="17"/>
      <c r="D65" s="504" t="s">
        <v>194</v>
      </c>
      <c r="E65" s="572">
        <v>27.726229875785002</v>
      </c>
      <c r="F65" s="573">
        <v>27.488318630119153</v>
      </c>
      <c r="G65" s="573">
        <v>27.458082221878477</v>
      </c>
      <c r="H65" s="573">
        <v>27.950040096179535</v>
      </c>
      <c r="I65" s="573">
        <v>27.597597098513404</v>
      </c>
      <c r="J65" s="573">
        <v>27.250104677887144</v>
      </c>
      <c r="K65" s="573">
        <v>28.087635839311403</v>
      </c>
      <c r="L65" s="573">
        <v>27.84294317299636</v>
      </c>
      <c r="M65" s="573">
        <v>28.449824701835901</v>
      </c>
      <c r="N65" s="573">
        <v>29.644222593728603</v>
      </c>
      <c r="O65" s="573">
        <v>32.016033238488561</v>
      </c>
      <c r="P65" s="573">
        <v>33.35300384184626</v>
      </c>
      <c r="Q65" s="573">
        <v>36.113295541145526</v>
      </c>
      <c r="R65" s="573">
        <v>36.565497571669098</v>
      </c>
      <c r="S65" s="573">
        <v>37.376328956608795</v>
      </c>
      <c r="T65" s="573">
        <v>38.100824945897514</v>
      </c>
      <c r="U65" s="573">
        <v>38.776672287369017</v>
      </c>
      <c r="V65" s="573">
        <v>39.094166727029474</v>
      </c>
      <c r="W65" s="573">
        <v>39.721494424172747</v>
      </c>
      <c r="X65" s="573">
        <v>40.391966789877557</v>
      </c>
      <c r="Y65" s="573">
        <v>41.385088881530102</v>
      </c>
      <c r="Z65" s="573">
        <v>43.382868474833543</v>
      </c>
      <c r="AA65" s="573">
        <v>44.206303294054571</v>
      </c>
      <c r="AB65" s="573">
        <v>45.973508213864669</v>
      </c>
      <c r="AC65" s="573">
        <v>47.595161135426224</v>
      </c>
      <c r="AD65" s="573">
        <v>48.803678883118145</v>
      </c>
      <c r="AE65" s="573">
        <v>49.705463548936258</v>
      </c>
      <c r="AF65" s="573">
        <v>50.829024579294845</v>
      </c>
      <c r="AG65" s="573">
        <v>51.393924119155088</v>
      </c>
      <c r="AH65" s="573">
        <v>52.535130162286578</v>
      </c>
      <c r="AI65" s="573">
        <v>53.741177822615882</v>
      </c>
      <c r="AJ65" s="573">
        <v>55.615327871973619</v>
      </c>
      <c r="AK65" s="573">
        <v>57.0723614458716</v>
      </c>
      <c r="AL65" s="573">
        <v>59.104882283193064</v>
      </c>
      <c r="AM65" s="573">
        <v>60.190789262031345</v>
      </c>
      <c r="AN65" s="573">
        <v>61.50007861887201</v>
      </c>
      <c r="AO65" s="574">
        <v>62.347023045736648</v>
      </c>
      <c r="AP65" s="574">
        <v>64.0324397471353</v>
      </c>
      <c r="AQ65" s="574">
        <v>65.639290035572884</v>
      </c>
      <c r="AR65" s="574">
        <v>67.598161926596077</v>
      </c>
      <c r="AS65" s="574">
        <v>69.109874730849555</v>
      </c>
      <c r="AT65" s="574">
        <v>70.864662563196831</v>
      </c>
      <c r="AU65" s="574">
        <v>72.052709741719028</v>
      </c>
      <c r="AV65" s="574">
        <v>73.164203824225964</v>
      </c>
      <c r="AW65" s="574">
        <v>74.163132875471618</v>
      </c>
      <c r="AX65" s="574">
        <v>75.065161119103209</v>
      </c>
      <c r="AY65" s="574">
        <v>75.859386981108855</v>
      </c>
      <c r="AZ65" s="574">
        <v>76.760020879424999</v>
      </c>
      <c r="BA65" s="574">
        <v>77.566755521160616</v>
      </c>
      <c r="BB65" s="574">
        <v>78.053612005737264</v>
      </c>
      <c r="BC65" s="574">
        <v>78.813252454800079</v>
      </c>
      <c r="BD65" s="574">
        <v>79.59137676323958</v>
      </c>
      <c r="BE65" s="574">
        <v>80.362984400328713</v>
      </c>
      <c r="BF65" s="574">
        <v>81.566248680036551</v>
      </c>
      <c r="BG65" s="574">
        <v>82.401606575673483</v>
      </c>
      <c r="BH65" s="574">
        <v>83.294793710472547</v>
      </c>
      <c r="BI65" s="574">
        <v>84.163004065730433</v>
      </c>
      <c r="BJ65" s="574">
        <v>84.992356713831356</v>
      </c>
      <c r="BK65" s="574">
        <v>85.298792015754856</v>
      </c>
      <c r="BL65" s="574">
        <v>85.705752773291479</v>
      </c>
      <c r="BM65" s="574">
        <v>86.106880339804988</v>
      </c>
      <c r="BN65" s="574">
        <v>86.297077949785731</v>
      </c>
      <c r="BO65" s="574">
        <v>86.535623575225159</v>
      </c>
      <c r="BP65" s="574">
        <v>86.707331062857207</v>
      </c>
      <c r="BQ65" s="574">
        <v>86.898367482853573</v>
      </c>
      <c r="BR65" s="574">
        <v>87.435753291397788</v>
      </c>
      <c r="BS65" s="574">
        <v>88.072972228339736</v>
      </c>
      <c r="BT65" s="574">
        <v>88.53583836263897</v>
      </c>
      <c r="BU65" s="575">
        <v>88.849449387117687</v>
      </c>
      <c r="BV65" s="575">
        <v>89.120430988952776</v>
      </c>
      <c r="BW65" s="575">
        <v>89.548873426334438</v>
      </c>
      <c r="BX65" s="576">
        <v>89.840862940864866</v>
      </c>
      <c r="BY65" s="577">
        <v>90.404459147841465</v>
      </c>
      <c r="BZ65" s="614">
        <v>90.424730855055046</v>
      </c>
      <c r="CA65" s="576">
        <v>90.484131475869361</v>
      </c>
      <c r="CB65" s="759">
        <v>90.482115211184507</v>
      </c>
      <c r="CC65" s="577">
        <v>90.495763095024444</v>
      </c>
      <c r="CD65" s="577">
        <v>90.505240643020301</v>
      </c>
      <c r="CE65" s="577">
        <v>90.512171363414211</v>
      </c>
      <c r="CF65" s="576">
        <v>90.570530309916862</v>
      </c>
      <c r="CG65" s="775">
        <f>+CF65-CA65</f>
        <v>8.6398834047500372E-2</v>
      </c>
      <c r="CH65" s="546"/>
      <c r="CI65" s="545"/>
      <c r="CJ65" s="293"/>
      <c r="CK65" s="299"/>
    </row>
    <row r="66" spans="1:89" ht="3" customHeight="1" x14ac:dyDescent="0.2">
      <c r="A66" s="227"/>
      <c r="B66" s="793"/>
      <c r="C66" s="17"/>
      <c r="D66" s="22"/>
      <c r="E66" s="50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0"/>
      <c r="BV66" s="500"/>
      <c r="BW66" s="500"/>
      <c r="BX66" s="399"/>
      <c r="BY66" s="374"/>
      <c r="BZ66" s="360"/>
      <c r="CA66" s="399"/>
      <c r="CB66" s="485"/>
      <c r="CC66" s="374"/>
      <c r="CD66" s="374"/>
      <c r="CE66" s="374"/>
      <c r="CF66" s="399"/>
      <c r="CG66" s="385"/>
      <c r="CH66" s="546"/>
      <c r="CI66" s="545"/>
      <c r="CJ66" s="293"/>
      <c r="CK66" s="299"/>
    </row>
    <row r="67" spans="1:89" x14ac:dyDescent="0.2">
      <c r="A67" s="227"/>
      <c r="B67" s="793"/>
      <c r="C67" s="17"/>
      <c r="D67" s="22" t="s">
        <v>198</v>
      </c>
      <c r="E67" s="50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0">
        <v>405.38089125947522</v>
      </c>
      <c r="BV67" s="500">
        <v>435.02398114542081</v>
      </c>
      <c r="BW67" s="500">
        <v>427.43605071976475</v>
      </c>
      <c r="BX67" s="399">
        <v>476.37680942274056</v>
      </c>
      <c r="BY67" s="374">
        <v>486.62838875947517</v>
      </c>
      <c r="BZ67" s="360">
        <v>488.41799213667429</v>
      </c>
      <c r="CA67" s="399">
        <v>468.20872931160136</v>
      </c>
      <c r="CB67" s="485">
        <v>470.98392057690756</v>
      </c>
      <c r="CC67" s="374">
        <v>465.52242107982295</v>
      </c>
      <c r="CD67" s="374">
        <v>469.31207968332171</v>
      </c>
      <c r="CE67" s="374">
        <v>501.32791246466275</v>
      </c>
      <c r="CF67" s="399">
        <v>483.62672323288444</v>
      </c>
      <c r="CG67" s="385">
        <f>+CF67-CA67</f>
        <v>15.417993921283085</v>
      </c>
      <c r="CH67" s="546">
        <f>(+(CF67/CA67-1))*100</f>
        <v>3.2929744697310248</v>
      </c>
      <c r="CI67" s="545"/>
      <c r="CJ67" s="293"/>
      <c r="CK67" s="299"/>
    </row>
    <row r="68" spans="1:89" ht="12.75" customHeight="1" x14ac:dyDescent="0.2">
      <c r="A68" s="227"/>
      <c r="B68" s="793"/>
      <c r="C68" s="17"/>
      <c r="D68" s="504" t="s">
        <v>194</v>
      </c>
      <c r="E68" s="572">
        <v>29.608725951431719</v>
      </c>
      <c r="F68" s="573">
        <v>29.982314879707221</v>
      </c>
      <c r="G68" s="573">
        <v>29.10871909184284</v>
      </c>
      <c r="H68" s="573">
        <v>25.325194831620745</v>
      </c>
      <c r="I68" s="573">
        <v>29.337065971699726</v>
      </c>
      <c r="J68" s="573">
        <v>25.413734907762723</v>
      </c>
      <c r="K68" s="573">
        <v>36.125562689101329</v>
      </c>
      <c r="L68" s="573">
        <v>33.753248787141729</v>
      </c>
      <c r="M68" s="573">
        <v>26.003375728121746</v>
      </c>
      <c r="N68" s="573">
        <v>36.150484698156845</v>
      </c>
      <c r="O68" s="573">
        <v>32.051945241635131</v>
      </c>
      <c r="P68" s="573">
        <v>37.568973260565095</v>
      </c>
      <c r="Q68" s="573">
        <v>33.300094505160288</v>
      </c>
      <c r="R68" s="573">
        <v>41.015211045997766</v>
      </c>
      <c r="S68" s="573">
        <v>35.217164730836252</v>
      </c>
      <c r="T68" s="573">
        <v>34.805092083168454</v>
      </c>
      <c r="U68" s="573">
        <v>35.248688179698405</v>
      </c>
      <c r="V68" s="573">
        <v>37.984396950735359</v>
      </c>
      <c r="W68" s="573">
        <v>35.051326609730523</v>
      </c>
      <c r="X68" s="573">
        <v>34.571407331737092</v>
      </c>
      <c r="Y68" s="573">
        <v>40.805673344128309</v>
      </c>
      <c r="Z68" s="573">
        <v>39.245893166712492</v>
      </c>
      <c r="AA68" s="573">
        <v>32.869212830342761</v>
      </c>
      <c r="AB68" s="573">
        <v>38.230594090884942</v>
      </c>
      <c r="AC68" s="573">
        <v>37.470745567076619</v>
      </c>
      <c r="AD68" s="573">
        <v>36.777092579676427</v>
      </c>
      <c r="AE68" s="573">
        <v>37.325811476374483</v>
      </c>
      <c r="AF68" s="573">
        <v>37.370450314426677</v>
      </c>
      <c r="AG68" s="573">
        <v>44.746327550562455</v>
      </c>
      <c r="AH68" s="573">
        <v>39.131425037896797</v>
      </c>
      <c r="AI68" s="573">
        <v>44.087644264850375</v>
      </c>
      <c r="AJ68" s="573">
        <v>40.100579164462566</v>
      </c>
      <c r="AK68" s="573">
        <v>39.42991972955241</v>
      </c>
      <c r="AL68" s="573">
        <v>40.845236656628792</v>
      </c>
      <c r="AM68" s="573">
        <v>49.584347280466602</v>
      </c>
      <c r="AN68" s="573">
        <v>50.455696913299896</v>
      </c>
      <c r="AO68" s="574">
        <v>58.608036943807164</v>
      </c>
      <c r="AP68" s="574">
        <v>58.339067857931624</v>
      </c>
      <c r="AQ68" s="574">
        <v>58.581650319176369</v>
      </c>
      <c r="AR68" s="574">
        <v>58.371894458164078</v>
      </c>
      <c r="AS68" s="574">
        <v>58.110520200614467</v>
      </c>
      <c r="AT68" s="574">
        <v>58.854996624132916</v>
      </c>
      <c r="AU68" s="574">
        <v>59.596084814168968</v>
      </c>
      <c r="AV68" s="574">
        <v>59.768941976268188</v>
      </c>
      <c r="AW68" s="574">
        <v>62.993185278390762</v>
      </c>
      <c r="AX68" s="574">
        <v>64.369198381571266</v>
      </c>
      <c r="AY68" s="574">
        <v>68.13478913480445</v>
      </c>
      <c r="AZ68" s="574">
        <v>69.439463645575586</v>
      </c>
      <c r="BA68" s="574">
        <v>70.81904509240195</v>
      </c>
      <c r="BB68" s="574">
        <v>72.043568279043029</v>
      </c>
      <c r="BC68" s="574">
        <v>72.526230116597034</v>
      </c>
      <c r="BD68" s="574">
        <v>73.719885384619857</v>
      </c>
      <c r="BE68" s="574">
        <v>75.74383979358592</v>
      </c>
      <c r="BF68" s="574">
        <v>70.749886130043279</v>
      </c>
      <c r="BG68" s="574">
        <v>71.340213120718715</v>
      </c>
      <c r="BH68" s="574">
        <v>70.567153237013173</v>
      </c>
      <c r="BI68" s="574">
        <v>71.64581749353664</v>
      </c>
      <c r="BJ68" s="574">
        <v>67.770944749219524</v>
      </c>
      <c r="BK68" s="574">
        <v>69.390923102800784</v>
      </c>
      <c r="BL68" s="574">
        <v>70.532599535105021</v>
      </c>
      <c r="BM68" s="574">
        <v>71.592959802047517</v>
      </c>
      <c r="BN68" s="574">
        <v>71.231021100407744</v>
      </c>
      <c r="BO68" s="574">
        <v>71.30459376162591</v>
      </c>
      <c r="BP68" s="574">
        <v>71.066773054539226</v>
      </c>
      <c r="BQ68" s="574">
        <v>70.45254225565435</v>
      </c>
      <c r="BR68" s="574">
        <v>70.951084854575285</v>
      </c>
      <c r="BS68" s="574">
        <v>71.411213777394195</v>
      </c>
      <c r="BT68" s="574">
        <v>71.8324348630006</v>
      </c>
      <c r="BU68" s="575">
        <v>71.9801962953957</v>
      </c>
      <c r="BV68" s="575">
        <v>73.643670141190611</v>
      </c>
      <c r="BW68" s="575">
        <v>74.857590919774523</v>
      </c>
      <c r="BX68" s="576">
        <v>73.106915526919863</v>
      </c>
      <c r="BY68" s="577">
        <v>70.562571185231036</v>
      </c>
      <c r="BZ68" s="614">
        <v>70.323764308620525</v>
      </c>
      <c r="CA68" s="576">
        <v>72.511034751915389</v>
      </c>
      <c r="CB68" s="759">
        <v>73.217568557157847</v>
      </c>
      <c r="CC68" s="577">
        <v>73.284845797283594</v>
      </c>
      <c r="CD68" s="577">
        <v>73.577696162258405</v>
      </c>
      <c r="CE68" s="577">
        <v>74.972090267055464</v>
      </c>
      <c r="CF68" s="576">
        <v>73.78873832094132</v>
      </c>
      <c r="CG68" s="775">
        <f>+CF68-CA68</f>
        <v>1.2777035690259311</v>
      </c>
      <c r="CH68" s="546"/>
      <c r="CI68" s="545"/>
      <c r="CJ68" s="293"/>
      <c r="CK68" s="299"/>
    </row>
    <row r="69" spans="1:89" s="490" customFormat="1" ht="4.5" customHeight="1" x14ac:dyDescent="0.2">
      <c r="A69" s="227"/>
      <c r="B69" s="793"/>
      <c r="C69" s="491"/>
      <c r="D69" s="22"/>
      <c r="E69" s="502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10"/>
      <c r="BV69" s="510"/>
      <c r="BW69" s="510"/>
      <c r="BX69" s="510"/>
      <c r="BY69" s="497"/>
      <c r="BZ69" s="495"/>
      <c r="CA69" s="510"/>
      <c r="CB69" s="496"/>
      <c r="CC69" s="497"/>
      <c r="CD69" s="497"/>
      <c r="CE69" s="497"/>
      <c r="CF69" s="510"/>
      <c r="CG69" s="656"/>
      <c r="CH69" s="552"/>
      <c r="CI69" s="545"/>
      <c r="CJ69" s="489"/>
      <c r="CK69" s="498"/>
    </row>
    <row r="70" spans="1:89" ht="12.75" customHeight="1" x14ac:dyDescent="0.2">
      <c r="A70" s="227"/>
      <c r="B70" s="793"/>
      <c r="C70" s="17"/>
      <c r="D70" s="22" t="s">
        <v>174</v>
      </c>
      <c r="E70" s="50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11">
        <v>3015.9836734693872</v>
      </c>
      <c r="BV70" s="511">
        <v>3140.9077259475216</v>
      </c>
      <c r="BW70" s="511">
        <v>3557.5271137026239</v>
      </c>
      <c r="BX70" s="511">
        <v>3592.7230320699705</v>
      </c>
      <c r="BY70" s="472">
        <v>4398.0601617387529</v>
      </c>
      <c r="BZ70" s="463">
        <v>4434.1767227468872</v>
      </c>
      <c r="CA70" s="511">
        <v>4501.8432761671047</v>
      </c>
      <c r="CB70" s="764">
        <v>4456.5138977028628</v>
      </c>
      <c r="CC70" s="472">
        <v>4454.7574713949498</v>
      </c>
      <c r="CD70" s="472">
        <v>4466.2407373254846</v>
      </c>
      <c r="CE70" s="472">
        <v>4440.778564308378</v>
      </c>
      <c r="CF70" s="511">
        <v>4286.9689311746133</v>
      </c>
      <c r="CG70" s="385">
        <f t="shared" ref="CG70:CG77" si="21">+CF70-CA70</f>
        <v>-214.87434499249139</v>
      </c>
      <c r="CH70" s="546">
        <f t="shared" ref="CH70:CH77" si="22">(+(CF70/CA70-1))*100</f>
        <v>-4.7730303302658816</v>
      </c>
      <c r="CI70" s="545"/>
      <c r="CJ70" s="293"/>
      <c r="CK70" s="299"/>
    </row>
    <row r="71" spans="1:89" x14ac:dyDescent="0.2">
      <c r="A71" s="227"/>
      <c r="B71" s="793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11">
        <v>605.92361516034975</v>
      </c>
      <c r="BV71" s="511">
        <v>714.064139941691</v>
      </c>
      <c r="BW71" s="511">
        <v>1081.3594752186591</v>
      </c>
      <c r="BX71" s="511">
        <v>972.30102040816314</v>
      </c>
      <c r="BY71" s="472">
        <v>1557.4388566104958</v>
      </c>
      <c r="BZ71" s="463">
        <v>1595.696886802187</v>
      </c>
      <c r="CA71" s="511">
        <v>1621.836157384548</v>
      </c>
      <c r="CB71" s="764">
        <v>1579.2521411298833</v>
      </c>
      <c r="CC71" s="472">
        <v>1580.3806734575799</v>
      </c>
      <c r="CD71" s="472">
        <v>1591.1819906741255</v>
      </c>
      <c r="CE71" s="472">
        <v>1590.7377481532797</v>
      </c>
      <c r="CF71" s="511">
        <v>1410.1917581055395</v>
      </c>
      <c r="CG71" s="385">
        <f t="shared" si="21"/>
        <v>-211.64439927900844</v>
      </c>
      <c r="CH71" s="546">
        <f t="shared" si="22"/>
        <v>-13.049678188228119</v>
      </c>
      <c r="CI71" s="545"/>
      <c r="CJ71" s="293"/>
      <c r="CK71" s="299"/>
    </row>
    <row r="72" spans="1:89" x14ac:dyDescent="0.2">
      <c r="A72" s="227"/>
      <c r="B72" s="793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11">
        <v>708.27346938775497</v>
      </c>
      <c r="BV72" s="511">
        <v>746.05276967930024</v>
      </c>
      <c r="BW72" s="511">
        <v>751.65670553935854</v>
      </c>
      <c r="BX72" s="511">
        <v>793.62755102040808</v>
      </c>
      <c r="BY72" s="472">
        <v>863.27437513252471</v>
      </c>
      <c r="BZ72" s="463">
        <v>863.37037602104965</v>
      </c>
      <c r="CA72" s="511">
        <v>892.37407790438181</v>
      </c>
      <c r="CB72" s="764">
        <v>892.49699777605815</v>
      </c>
      <c r="CC72" s="472">
        <v>893.67161537036168</v>
      </c>
      <c r="CD72" s="472">
        <v>893.71508663187285</v>
      </c>
      <c r="CE72" s="472">
        <v>893.75143382488352</v>
      </c>
      <c r="CF72" s="511">
        <v>893.79369922926674</v>
      </c>
      <c r="CG72" s="385">
        <f t="shared" si="21"/>
        <v>1.419621324884929</v>
      </c>
      <c r="CH72" s="546">
        <f t="shared" si="22"/>
        <v>0.15908365785552991</v>
      </c>
      <c r="CI72" s="545"/>
      <c r="CJ72" s="293"/>
      <c r="CK72" s="299"/>
    </row>
    <row r="73" spans="1:89" x14ac:dyDescent="0.2">
      <c r="A73" s="227"/>
      <c r="B73" s="793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11">
        <v>534.94154518950438</v>
      </c>
      <c r="BV73" s="511">
        <v>524.19752186588926</v>
      </c>
      <c r="BW73" s="511">
        <v>560.48309037900879</v>
      </c>
      <c r="BX73" s="511">
        <v>635.1233236151603</v>
      </c>
      <c r="BY73" s="472">
        <v>679.89842661573198</v>
      </c>
      <c r="BZ73" s="463">
        <v>677.67351678365014</v>
      </c>
      <c r="CA73" s="511">
        <v>684.86469204817502</v>
      </c>
      <c r="CB73" s="764">
        <v>681.84615565692138</v>
      </c>
      <c r="CC73" s="472">
        <v>669.9367111070087</v>
      </c>
      <c r="CD73" s="472">
        <v>670.54981983948699</v>
      </c>
      <c r="CE73" s="472">
        <v>645.45220395021556</v>
      </c>
      <c r="CF73" s="511">
        <v>672.06913230980774</v>
      </c>
      <c r="CG73" s="385">
        <f t="shared" si="21"/>
        <v>-12.795559738367274</v>
      </c>
      <c r="CH73" s="546">
        <f t="shared" si="22"/>
        <v>-1.8683339770518059</v>
      </c>
      <c r="CI73" s="545"/>
      <c r="CJ73" s="293"/>
      <c r="CK73" s="299"/>
    </row>
    <row r="74" spans="1:89" x14ac:dyDescent="0.2">
      <c r="A74" s="227"/>
      <c r="B74" s="793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11">
        <v>1166.8450437317783</v>
      </c>
      <c r="BV74" s="511">
        <v>1156.5932944606413</v>
      </c>
      <c r="BW74" s="511">
        <v>1164.0278425655977</v>
      </c>
      <c r="BX74" s="511">
        <v>1191.6711370262392</v>
      </c>
      <c r="BY74" s="472">
        <v>1297.4485033799999</v>
      </c>
      <c r="BZ74" s="463">
        <v>1297.4359431400001</v>
      </c>
      <c r="CA74" s="511">
        <v>1302.7683488299997</v>
      </c>
      <c r="CB74" s="764">
        <v>1302.9186031400002</v>
      </c>
      <c r="CC74" s="472">
        <v>1310.7684714599998</v>
      </c>
      <c r="CD74" s="472">
        <v>1310.7938401799997</v>
      </c>
      <c r="CE74" s="472">
        <v>1310.8371783799996</v>
      </c>
      <c r="CF74" s="511">
        <v>1310.91434153</v>
      </c>
      <c r="CG74" s="385">
        <f t="shared" si="21"/>
        <v>8.1459927000003063</v>
      </c>
      <c r="CH74" s="546">
        <f t="shared" si="22"/>
        <v>0.62528328288879997</v>
      </c>
      <c r="CI74" s="545"/>
      <c r="CJ74" s="293"/>
      <c r="CK74" s="299"/>
    </row>
    <row r="75" spans="1:89" x14ac:dyDescent="0.2">
      <c r="A75" s="227"/>
      <c r="B75" s="793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2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3">
        <v>394.02944606413996</v>
      </c>
      <c r="BS75" s="472">
        <v>437.65976676384832</v>
      </c>
      <c r="BT75" s="463">
        <v>235.23586005830896</v>
      </c>
      <c r="BU75" s="511">
        <v>370.23950437317779</v>
      </c>
      <c r="BV75" s="511">
        <v>458.12478134110791</v>
      </c>
      <c r="BW75" s="511">
        <v>846.24285714285725</v>
      </c>
      <c r="BX75" s="511">
        <v>782.11749271137023</v>
      </c>
      <c r="BY75" s="472">
        <v>1389.6732267791572</v>
      </c>
      <c r="BZ75" s="463">
        <v>1423.899138697466</v>
      </c>
      <c r="CA75" s="511">
        <v>1445.4370639899582</v>
      </c>
      <c r="CB75" s="764">
        <v>1399.0179946514415</v>
      </c>
      <c r="CC75" s="472">
        <v>1389.3488207541914</v>
      </c>
      <c r="CD75" s="472">
        <v>1401.0350593375958</v>
      </c>
      <c r="CE75" s="472">
        <v>1376.7977021637003</v>
      </c>
      <c r="CF75" s="511">
        <v>1226.4713187943184</v>
      </c>
      <c r="CG75" s="385">
        <f t="shared" si="21"/>
        <v>-218.96574519563978</v>
      </c>
      <c r="CH75" s="546">
        <f t="shared" si="22"/>
        <v>-15.148756777497507</v>
      </c>
      <c r="CI75" s="545"/>
      <c r="CJ75" s="293"/>
      <c r="CK75" s="299"/>
    </row>
    <row r="76" spans="1:89" x14ac:dyDescent="0.2">
      <c r="A76" s="227"/>
      <c r="B76" s="793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2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3">
        <v>298.40918367346933</v>
      </c>
      <c r="BS76" s="472">
        <v>339.1027696793002</v>
      </c>
      <c r="BT76" s="463">
        <v>168.59577259475213</v>
      </c>
      <c r="BU76" s="511">
        <v>284.73032069970839</v>
      </c>
      <c r="BV76" s="511">
        <v>388.84985422740527</v>
      </c>
      <c r="BW76" s="511">
        <v>742.07026239067068</v>
      </c>
      <c r="BX76" s="511">
        <v>620.18090379008743</v>
      </c>
      <c r="BY76" s="472">
        <v>1176.2380296846497</v>
      </c>
      <c r="BZ76" s="463">
        <v>1214.4340993615535</v>
      </c>
      <c r="CA76" s="511">
        <v>1230.3395006215501</v>
      </c>
      <c r="CB76" s="764">
        <v>1186.9401665000421</v>
      </c>
      <c r="CC76" s="472">
        <v>1192.3106839262496</v>
      </c>
      <c r="CD76" s="472">
        <v>1202.4547381345637</v>
      </c>
      <c r="CE76" s="472">
        <v>1200.3800209972046</v>
      </c>
      <c r="CF76" s="511">
        <v>1022.9009178106679</v>
      </c>
      <c r="CG76" s="385">
        <f t="shared" si="21"/>
        <v>-207.43858281088217</v>
      </c>
      <c r="CH76" s="546">
        <f t="shared" si="22"/>
        <v>-16.86027171411526</v>
      </c>
      <c r="CI76" s="545"/>
      <c r="CJ76" s="293"/>
      <c r="CK76" s="299"/>
    </row>
    <row r="77" spans="1:89" x14ac:dyDescent="0.2">
      <c r="A77" s="227"/>
      <c r="B77" s="793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2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3">
        <v>95.620262390670604</v>
      </c>
      <c r="BS77" s="472">
        <v>98.556997084548115</v>
      </c>
      <c r="BT77" s="463">
        <v>66.640087463556824</v>
      </c>
      <c r="BU77" s="511">
        <v>85.509183673469423</v>
      </c>
      <c r="BV77" s="511">
        <v>69.274927113702631</v>
      </c>
      <c r="BW77" s="511">
        <v>104.17259475218663</v>
      </c>
      <c r="BX77" s="511">
        <v>161.93658892128275</v>
      </c>
      <c r="BY77" s="472">
        <v>213.43519709450749</v>
      </c>
      <c r="BZ77" s="463">
        <v>209.46503933591248</v>
      </c>
      <c r="CA77" s="511">
        <v>215.09756336840823</v>
      </c>
      <c r="CB77" s="764">
        <v>212.07782815139944</v>
      </c>
      <c r="CC77" s="472">
        <v>197.03813682794188</v>
      </c>
      <c r="CD77" s="472">
        <v>198.58032120303216</v>
      </c>
      <c r="CE77" s="472">
        <v>176.41768116649553</v>
      </c>
      <c r="CF77" s="511">
        <v>203.57040098365042</v>
      </c>
      <c r="CG77" s="385">
        <f t="shared" si="21"/>
        <v>-11.527162384757816</v>
      </c>
      <c r="CH77" s="546">
        <f t="shared" si="22"/>
        <v>-5.3590390352375454</v>
      </c>
      <c r="CI77" s="545"/>
      <c r="CJ77" s="293"/>
      <c r="CK77" s="299"/>
    </row>
    <row r="78" spans="1:89" ht="12.75" hidden="1" customHeight="1" outlineLevel="1" x14ac:dyDescent="0.2">
      <c r="A78" s="227"/>
      <c r="B78" s="793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3">
        <v>0</v>
      </c>
      <c r="N78" s="367">
        <v>0</v>
      </c>
      <c r="O78" s="367">
        <v>0</v>
      </c>
      <c r="P78" s="413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3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3">
        <v>0</v>
      </c>
      <c r="BK78" s="367">
        <v>0</v>
      </c>
      <c r="BL78" s="450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9">
        <v>0</v>
      </c>
      <c r="BS78" s="478">
        <v>0</v>
      </c>
      <c r="BT78" s="479">
        <v>0</v>
      </c>
      <c r="BU78" s="512">
        <v>0</v>
      </c>
      <c r="BV78" s="512">
        <v>0</v>
      </c>
      <c r="BW78" s="512">
        <v>0</v>
      </c>
      <c r="BX78" s="512">
        <v>0</v>
      </c>
      <c r="BY78" s="478">
        <v>0</v>
      </c>
      <c r="BZ78" s="479">
        <v>0</v>
      </c>
      <c r="CA78" s="512">
        <v>0</v>
      </c>
      <c r="CB78" s="765">
        <v>0</v>
      </c>
      <c r="CC78" s="478">
        <v>0</v>
      </c>
      <c r="CD78" s="478">
        <v>0</v>
      </c>
      <c r="CE78" s="478">
        <v>0</v>
      </c>
      <c r="CF78" s="512">
        <v>0</v>
      </c>
      <c r="CG78" s="385"/>
      <c r="CH78" s="546">
        <v>0</v>
      </c>
      <c r="CI78" s="545"/>
      <c r="CJ78" s="293"/>
      <c r="CK78" s="299"/>
    </row>
    <row r="79" spans="1:89" collapsed="1" x14ac:dyDescent="0.2">
      <c r="A79" s="227"/>
      <c r="B79" s="793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11">
        <v>13573.114459377099</v>
      </c>
      <c r="BV79" s="511">
        <v>13712.944790404583</v>
      </c>
      <c r="BW79" s="511">
        <v>13878.649407011204</v>
      </c>
      <c r="BX79" s="511">
        <v>14119.261717762942</v>
      </c>
      <c r="BY79" s="472">
        <v>14356.693545617414</v>
      </c>
      <c r="BZ79" s="463">
        <v>14321.297119086799</v>
      </c>
      <c r="CA79" s="511">
        <v>14191.411177164064</v>
      </c>
      <c r="CB79" s="764">
        <v>14167.685081225289</v>
      </c>
      <c r="CC79" s="472">
        <v>14158.677104075143</v>
      </c>
      <c r="CD79" s="472">
        <v>14142.552688355352</v>
      </c>
      <c r="CE79" s="472">
        <v>14132.454961845146</v>
      </c>
      <c r="CF79" s="511">
        <v>14144.434351821825</v>
      </c>
      <c r="CG79" s="385">
        <f>+CF79-CA79</f>
        <v>-46.976825342238953</v>
      </c>
      <c r="CH79" s="546">
        <f>(+(CF79/CA79-1))*100</f>
        <v>-0.33102293179857467</v>
      </c>
      <c r="CI79" s="545"/>
      <c r="CJ79" s="293"/>
      <c r="CK79" s="299"/>
    </row>
    <row r="80" spans="1:89" ht="12.75" hidden="1" customHeight="1" x14ac:dyDescent="0.2">
      <c r="A80" s="227"/>
      <c r="B80" s="793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0">
        <v>0.85247254928194272</v>
      </c>
      <c r="BM80" s="298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13">
        <v>0.89306700227269586</v>
      </c>
      <c r="BV80" s="513">
        <v>0.8907639300056287</v>
      </c>
      <c r="BW80" s="513"/>
      <c r="BX80" s="513">
        <v>14119.261717762942</v>
      </c>
      <c r="BY80" s="473">
        <v>14356.693545617414</v>
      </c>
      <c r="BZ80" s="537">
        <v>14321.297119086799</v>
      </c>
      <c r="CA80" s="639"/>
      <c r="CB80" s="753">
        <v>14301.37285538709</v>
      </c>
      <c r="CC80" s="542">
        <v>14332.7114805766</v>
      </c>
      <c r="CD80" s="542">
        <v>14355.068793996428</v>
      </c>
      <c r="CE80" s="542"/>
      <c r="CF80" s="639"/>
      <c r="CG80" s="385">
        <f>+(CF80-CA80)*100</f>
        <v>0</v>
      </c>
      <c r="CH80" s="546" t="s">
        <v>3</v>
      </c>
      <c r="CI80" s="545"/>
      <c r="CJ80" s="293"/>
      <c r="CK80" s="299"/>
    </row>
    <row r="81" spans="1:89" x14ac:dyDescent="0.2">
      <c r="A81" s="227"/>
      <c r="B81" s="793"/>
      <c r="C81" s="19"/>
      <c r="D81" s="504" t="s">
        <v>194</v>
      </c>
      <c r="E81" s="621">
        <v>33.963793606856306</v>
      </c>
      <c r="F81" s="622">
        <v>33.211233959965462</v>
      </c>
      <c r="G81" s="621">
        <v>32.375007190164304</v>
      </c>
      <c r="H81" s="621">
        <v>31.330722136379691</v>
      </c>
      <c r="I81" s="621">
        <v>30.673406241308541</v>
      </c>
      <c r="J81" s="621">
        <v>29.876909548728797</v>
      </c>
      <c r="K81" s="621">
        <v>30.057029271378561</v>
      </c>
      <c r="L81" s="621">
        <v>30.429679198775929</v>
      </c>
      <c r="M81" s="623">
        <v>31.283666406226018</v>
      </c>
      <c r="N81" s="621">
        <v>32.886132974357267</v>
      </c>
      <c r="O81" s="621">
        <v>34.688550040248508</v>
      </c>
      <c r="P81" s="624">
        <v>36.301384877294431</v>
      </c>
      <c r="Q81" s="621">
        <v>38.306670212239396</v>
      </c>
      <c r="R81" s="621">
        <v>39.986762721665961</v>
      </c>
      <c r="S81" s="625">
        <v>41.064646940109796</v>
      </c>
      <c r="T81" s="625">
        <v>42.342656598905478</v>
      </c>
      <c r="U81" s="625">
        <v>43.57268800891547</v>
      </c>
      <c r="V81" s="625">
        <v>44.808511826655682</v>
      </c>
      <c r="W81" s="625">
        <v>46.357567383133905</v>
      </c>
      <c r="X81" s="625">
        <v>48.373946587274034</v>
      </c>
      <c r="Y81" s="625">
        <v>50.026732938557927</v>
      </c>
      <c r="Z81" s="625">
        <v>51.621248883200785</v>
      </c>
      <c r="AA81" s="625">
        <v>53.476224526961936</v>
      </c>
      <c r="AB81" s="625">
        <v>55.266650025552835</v>
      </c>
      <c r="AC81" s="625">
        <v>56.341034556841663</v>
      </c>
      <c r="AD81" s="625">
        <v>57.362531987995609</v>
      </c>
      <c r="AE81" s="625">
        <v>58.494162162547411</v>
      </c>
      <c r="AF81" s="625">
        <v>59.875103216499667</v>
      </c>
      <c r="AG81" s="625">
        <v>60.872637550711147</v>
      </c>
      <c r="AH81" s="625">
        <v>61.501701295654421</v>
      </c>
      <c r="AI81" s="625">
        <v>62.679694640124914</v>
      </c>
      <c r="AJ81" s="625">
        <v>63.852923275677142</v>
      </c>
      <c r="AK81" s="625">
        <v>65.139626167028013</v>
      </c>
      <c r="AL81" s="625">
        <v>66.330644780425601</v>
      </c>
      <c r="AM81" s="625">
        <v>67.369703972740027</v>
      </c>
      <c r="AN81" s="626">
        <v>68.3517343417886</v>
      </c>
      <c r="AO81" s="625">
        <v>69.500924166360633</v>
      </c>
      <c r="AP81" s="625">
        <v>70.105915995659046</v>
      </c>
      <c r="AQ81" s="625">
        <v>70.832497025596624</v>
      </c>
      <c r="AR81" s="625">
        <v>71.773638126792946</v>
      </c>
      <c r="AS81" s="625">
        <v>72.13874140856484</v>
      </c>
      <c r="AT81" s="625">
        <v>73.124349515913906</v>
      </c>
      <c r="AU81" s="627">
        <v>74.173911415272386</v>
      </c>
      <c r="AV81" s="628">
        <v>75.309824192545562</v>
      </c>
      <c r="AW81" s="625">
        <v>76.339768450995606</v>
      </c>
      <c r="AX81" s="625">
        <v>77.289337205538629</v>
      </c>
      <c r="AY81" s="625">
        <v>78.340463733698286</v>
      </c>
      <c r="AZ81" s="625">
        <v>79.216909838360323</v>
      </c>
      <c r="BA81" s="625">
        <v>80.00438884904537</v>
      </c>
      <c r="BB81" s="625">
        <v>80.50190268406476</v>
      </c>
      <c r="BC81" s="625">
        <v>81.14614318610991</v>
      </c>
      <c r="BD81" s="625">
        <v>81.889697580014968</v>
      </c>
      <c r="BE81" s="625">
        <v>82.772644715691484</v>
      </c>
      <c r="BF81" s="625">
        <v>83.585341420356556</v>
      </c>
      <c r="BG81" s="625">
        <v>84.235500213595571</v>
      </c>
      <c r="BH81" s="625">
        <v>84.810264749137758</v>
      </c>
      <c r="BI81" s="625">
        <v>85.356087122512136</v>
      </c>
      <c r="BJ81" s="628">
        <v>85.876750172954289</v>
      </c>
      <c r="BK81" s="625">
        <v>86.446454981810064</v>
      </c>
      <c r="BL81" s="629">
        <v>87.031983302390046</v>
      </c>
      <c r="BM81" s="625">
        <v>87.621339544706984</v>
      </c>
      <c r="BN81" s="630">
        <v>88.044251754843515</v>
      </c>
      <c r="BO81" s="630">
        <v>88.348285885171549</v>
      </c>
      <c r="BP81" s="630">
        <v>88.831132368533645</v>
      </c>
      <c r="BQ81" s="630">
        <v>89.376943354364286</v>
      </c>
      <c r="BR81" s="630">
        <v>89.760910302362575</v>
      </c>
      <c r="BS81" s="631">
        <v>90.103247038014146</v>
      </c>
      <c r="BT81" s="630">
        <v>90.537612788185299</v>
      </c>
      <c r="BU81" s="632">
        <v>91.038428969516403</v>
      </c>
      <c r="BV81" s="632">
        <v>91.387125672968224</v>
      </c>
      <c r="BW81" s="632">
        <v>92.240356462054677</v>
      </c>
      <c r="BX81" s="632">
        <v>92.5398703498347</v>
      </c>
      <c r="BY81" s="631">
        <v>92.274911208651247</v>
      </c>
      <c r="BZ81" s="630">
        <v>92.271378047906566</v>
      </c>
      <c r="CA81" s="632">
        <v>92.273797377001273</v>
      </c>
      <c r="CB81" s="771">
        <v>92.259258220956681</v>
      </c>
      <c r="CC81" s="631">
        <v>92.249835461383682</v>
      </c>
      <c r="CD81" s="631">
        <v>92.369753339979653</v>
      </c>
      <c r="CE81" s="631">
        <v>92.383100745252605</v>
      </c>
      <c r="CF81" s="632">
        <v>92.399484743774579</v>
      </c>
      <c r="CG81" s="385">
        <f>+CF81-CA81</f>
        <v>0.12568736677330605</v>
      </c>
      <c r="CH81" s="546">
        <f>(+(CF81/CA81-1))*100</f>
        <v>0.13621133013501652</v>
      </c>
      <c r="CI81" s="545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4"/>
      <c r="BV82" s="414">
        <v>8.06</v>
      </c>
      <c r="BW82" s="414"/>
      <c r="BX82" s="414"/>
      <c r="BY82" s="359"/>
      <c r="BZ82" s="207"/>
      <c r="CA82" s="414"/>
      <c r="CB82" s="397">
        <v>8.06</v>
      </c>
      <c r="CC82" s="359">
        <v>8.06</v>
      </c>
      <c r="CD82" s="359"/>
      <c r="CE82" s="359"/>
      <c r="CF82" s="414"/>
      <c r="CG82" s="654"/>
      <c r="CH82" s="553"/>
      <c r="CI82" s="545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3">+J84+0.1</f>
        <v>7.0699999999999994</v>
      </c>
      <c r="K83" s="138">
        <f t="shared" si="23"/>
        <v>7.0699999999999994</v>
      </c>
      <c r="L83" s="131">
        <f t="shared" si="23"/>
        <v>7.0699999999999994</v>
      </c>
      <c r="M83" s="132">
        <f t="shared" si="23"/>
        <v>7.0699999999999994</v>
      </c>
      <c r="N83" s="138">
        <f t="shared" si="23"/>
        <v>7.0699999999999994</v>
      </c>
      <c r="O83" s="138">
        <f t="shared" si="23"/>
        <v>7.0699999999999994</v>
      </c>
      <c r="P83" s="179">
        <v>7.07</v>
      </c>
      <c r="Q83" s="138">
        <f t="shared" ref="Q83:Y83" si="24">+Q84+0.1</f>
        <v>7.0699999999999994</v>
      </c>
      <c r="R83" s="138">
        <f t="shared" si="24"/>
        <v>7.0699999999999994</v>
      </c>
      <c r="S83" s="199">
        <f t="shared" si="24"/>
        <v>7.0699999999999994</v>
      </c>
      <c r="T83" s="199">
        <f t="shared" si="24"/>
        <v>7.0699999999999994</v>
      </c>
      <c r="U83" s="199">
        <f t="shared" si="24"/>
        <v>7.0699999999999994</v>
      </c>
      <c r="V83" s="199">
        <f t="shared" si="24"/>
        <v>7.0699999999999994</v>
      </c>
      <c r="W83" s="199">
        <f t="shared" si="24"/>
        <v>7.0699999999999994</v>
      </c>
      <c r="X83" s="199">
        <f t="shared" si="24"/>
        <v>7.0699999999999994</v>
      </c>
      <c r="Y83" s="199">
        <f t="shared" si="24"/>
        <v>7.0699999999999994</v>
      </c>
      <c r="Z83" s="199">
        <f t="shared" ref="Z83:AH83" si="25">+Z84+0.1</f>
        <v>7.0699999999999994</v>
      </c>
      <c r="AA83" s="199">
        <f t="shared" si="25"/>
        <v>7.0699999999999994</v>
      </c>
      <c r="AB83" s="199">
        <f t="shared" si="25"/>
        <v>7.06</v>
      </c>
      <c r="AC83" s="199">
        <f t="shared" si="25"/>
        <v>7.04</v>
      </c>
      <c r="AD83" s="199">
        <f t="shared" si="25"/>
        <v>7.04</v>
      </c>
      <c r="AE83" s="199">
        <f t="shared" si="25"/>
        <v>7.02</v>
      </c>
      <c r="AF83" s="199">
        <f t="shared" si="25"/>
        <v>7</v>
      </c>
      <c r="AG83" s="199">
        <f t="shared" si="25"/>
        <v>6.9899999999999993</v>
      </c>
      <c r="AH83" s="199">
        <f t="shared" si="25"/>
        <v>6.9899999999999993</v>
      </c>
      <c r="AI83" s="199">
        <f t="shared" ref="AI83:CE83" si="26">+AI84+0.1</f>
        <v>6.9799999999999995</v>
      </c>
      <c r="AJ83" s="199">
        <f t="shared" si="26"/>
        <v>6.97</v>
      </c>
      <c r="AK83" s="199">
        <v>6.97</v>
      </c>
      <c r="AL83" s="199">
        <f t="shared" si="26"/>
        <v>6.97</v>
      </c>
      <c r="AM83" s="199">
        <f t="shared" si="26"/>
        <v>6.97</v>
      </c>
      <c r="AN83" s="199">
        <f t="shared" si="26"/>
        <v>6.96</v>
      </c>
      <c r="AO83" s="199">
        <f t="shared" si="26"/>
        <v>6.96</v>
      </c>
      <c r="AP83" s="199">
        <f t="shared" si="26"/>
        <v>6.96</v>
      </c>
      <c r="AQ83" s="199">
        <f t="shared" si="26"/>
        <v>6.96</v>
      </c>
      <c r="AR83" s="199">
        <f t="shared" si="26"/>
        <v>6.96</v>
      </c>
      <c r="AS83" s="199">
        <f t="shared" si="26"/>
        <v>6.96</v>
      </c>
      <c r="AT83" s="199">
        <f t="shared" si="26"/>
        <v>6.96</v>
      </c>
      <c r="AU83" s="369">
        <f>+AU84+0.1</f>
        <v>6.96</v>
      </c>
      <c r="AV83" s="398">
        <f t="shared" si="26"/>
        <v>6.96</v>
      </c>
      <c r="AW83" s="199">
        <f>+AW84+0.1</f>
        <v>6.96</v>
      </c>
      <c r="AX83" s="199">
        <f>+AX84+0.1</f>
        <v>6.96</v>
      </c>
      <c r="AY83" s="199">
        <f t="shared" si="26"/>
        <v>6.96</v>
      </c>
      <c r="AZ83" s="199">
        <f t="shared" si="26"/>
        <v>6.96</v>
      </c>
      <c r="BA83" s="199">
        <f t="shared" si="26"/>
        <v>6.96</v>
      </c>
      <c r="BB83" s="199">
        <f t="shared" si="26"/>
        <v>6.96</v>
      </c>
      <c r="BC83" s="199">
        <f t="shared" si="26"/>
        <v>6.96</v>
      </c>
      <c r="BD83" s="199">
        <f t="shared" si="26"/>
        <v>6.96</v>
      </c>
      <c r="BE83" s="199">
        <f t="shared" si="26"/>
        <v>6.96</v>
      </c>
      <c r="BF83" s="199">
        <f>+BF84+0.1</f>
        <v>6.96</v>
      </c>
      <c r="BG83" s="199">
        <f>+BG84+0.1</f>
        <v>6.96</v>
      </c>
      <c r="BH83" s="199">
        <f t="shared" si="26"/>
        <v>6.96</v>
      </c>
      <c r="BI83" s="199">
        <f>+BI84+0.1</f>
        <v>6.96</v>
      </c>
      <c r="BJ83" s="199">
        <f>+BJ84+0.1</f>
        <v>6.96</v>
      </c>
      <c r="BK83" s="199">
        <f t="shared" si="26"/>
        <v>6.96</v>
      </c>
      <c r="BL83" s="461">
        <f>+BL84+0.1</f>
        <v>6.96</v>
      </c>
      <c r="BM83" s="199">
        <f>+BM84+0.1</f>
        <v>6.96</v>
      </c>
      <c r="BN83" s="369">
        <f>+BN84+0.1</f>
        <v>6.96</v>
      </c>
      <c r="BO83" s="369">
        <f>+BO84+0.1</f>
        <v>6.96</v>
      </c>
      <c r="BP83" s="369">
        <f t="shared" si="26"/>
        <v>6.96</v>
      </c>
      <c r="BQ83" s="369">
        <f t="shared" si="26"/>
        <v>6.96</v>
      </c>
      <c r="BR83" s="369">
        <f>+BR84+0.1</f>
        <v>6.96</v>
      </c>
      <c r="BS83" s="469">
        <f t="shared" si="26"/>
        <v>6.96</v>
      </c>
      <c r="BT83" s="369">
        <f t="shared" si="26"/>
        <v>6.96</v>
      </c>
      <c r="BU83" s="470">
        <f>+BU84+0.1</f>
        <v>6.96</v>
      </c>
      <c r="BV83" s="470">
        <f t="shared" si="26"/>
        <v>6.96</v>
      </c>
      <c r="BW83" s="470">
        <f t="shared" ref="BW83:BX83" si="27">+BW84+0.1</f>
        <v>6.96</v>
      </c>
      <c r="BX83" s="470">
        <f t="shared" si="27"/>
        <v>6.96</v>
      </c>
      <c r="BY83" s="469">
        <f t="shared" si="26"/>
        <v>6.96</v>
      </c>
      <c r="BZ83" s="369">
        <f>+BZ84+0.1</f>
        <v>6.96</v>
      </c>
      <c r="CA83" s="470">
        <f>+CA84+0.1</f>
        <v>6.96</v>
      </c>
      <c r="CB83" s="640">
        <f t="shared" si="26"/>
        <v>6.96</v>
      </c>
      <c r="CC83" s="469">
        <f t="shared" si="26"/>
        <v>6.96</v>
      </c>
      <c r="CD83" s="469">
        <f t="shared" si="26"/>
        <v>6.96</v>
      </c>
      <c r="CE83" s="469">
        <f t="shared" si="26"/>
        <v>6.96</v>
      </c>
      <c r="CF83" s="470">
        <f>+CF84+0.1</f>
        <v>6.96</v>
      </c>
      <c r="CG83" s="385">
        <f>+CF83-CA83</f>
        <v>0</v>
      </c>
      <c r="CH83" s="546">
        <f>(+(CF83/CA83-1))*100</f>
        <v>0</v>
      </c>
      <c r="CI83" s="545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1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9">
        <v>6.86</v>
      </c>
      <c r="BT84" s="369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469">
        <v>6.86</v>
      </c>
      <c r="BZ84" s="369">
        <v>6.86</v>
      </c>
      <c r="CA84" s="470">
        <v>6.86</v>
      </c>
      <c r="CB84" s="640">
        <v>6.86</v>
      </c>
      <c r="CC84" s="469">
        <v>6.86</v>
      </c>
      <c r="CD84" s="469">
        <v>6.86</v>
      </c>
      <c r="CE84" s="469">
        <v>6.86</v>
      </c>
      <c r="CF84" s="470">
        <v>6.86</v>
      </c>
      <c r="CG84" s="385">
        <f>+CF84-CA84</f>
        <v>0</v>
      </c>
      <c r="CH84" s="546">
        <f>(+(CF84/CA84-1))*100</f>
        <v>0</v>
      </c>
      <c r="CI84" s="545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16">
        <v>6.9433648315922492</v>
      </c>
      <c r="BO85" s="616">
        <v>6.9396102198539342</v>
      </c>
      <c r="BP85" s="616">
        <v>6.9468283434921334</v>
      </c>
      <c r="BQ85" s="616">
        <v>6.940268427433212</v>
      </c>
      <c r="BR85" s="583">
        <v>6.936977603457299</v>
      </c>
      <c r="BS85" s="723">
        <v>6.9329105952557235</v>
      </c>
      <c r="BT85" s="583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3">
        <v>6.9570701767083882</v>
      </c>
      <c r="CA85" s="724">
        <v>6.9455430658206954</v>
      </c>
      <c r="CB85" s="725">
        <v>6.9468517869116875</v>
      </c>
      <c r="CC85" s="723">
        <v>6.947099262425577</v>
      </c>
      <c r="CD85" s="723">
        <v>6.9429716913313904</v>
      </c>
      <c r="CE85" s="723">
        <v>6.944351007500309</v>
      </c>
      <c r="CF85" s="724">
        <v>6.944332995126663</v>
      </c>
      <c r="CG85" s="385">
        <f>+CF85-CA85</f>
        <v>-1.2100706940323391E-3</v>
      </c>
      <c r="CH85" s="546">
        <f>(+(CF85/CA85-1))*100</f>
        <v>-1.7422261766497638E-2</v>
      </c>
      <c r="CI85" s="545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3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3">
        <v>72.719876005997165</v>
      </c>
      <c r="BY86" s="725">
        <v>69.97</v>
      </c>
      <c r="BZ86" s="475"/>
      <c r="CA86" s="415"/>
      <c r="CB86" s="641"/>
      <c r="CC86" s="362"/>
      <c r="CD86" s="362"/>
      <c r="CE86" s="362"/>
      <c r="CF86" s="415"/>
      <c r="CG86" s="385"/>
      <c r="CH86" s="546"/>
      <c r="CI86" s="545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f>+[84]MACRO!$I$1</f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1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9">
        <v>1.9587699999999999</v>
      </c>
      <c r="BT87" s="369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469">
        <v>2.0132400000000001</v>
      </c>
      <c r="BZ87" s="369">
        <v>2.0137</v>
      </c>
      <c r="CA87" s="470">
        <v>2.0153099999999999</v>
      </c>
      <c r="CB87" s="760">
        <v>2.0160800000000001</v>
      </c>
      <c r="CC87" s="761">
        <v>2.0163500000000001</v>
      </c>
      <c r="CD87" s="469">
        <v>2.0166200000000001</v>
      </c>
      <c r="CE87" s="469">
        <v>2.0168900000000001</v>
      </c>
      <c r="CF87" s="470">
        <v>2.0171600000000001</v>
      </c>
      <c r="CG87" s="385">
        <f>+CF87-CA87</f>
        <v>1.8500000000001293E-3</v>
      </c>
      <c r="CH87" s="546">
        <f>(+(CF87/CA87-1))*100</f>
        <v>9.1797291731809949E-2</v>
      </c>
      <c r="CI87" s="545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1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40">
        <v>1.9587699999999999</v>
      </c>
      <c r="BT88" s="640">
        <v>1.96984</v>
      </c>
      <c r="BU88" s="640">
        <v>1.9815799999999999</v>
      </c>
      <c r="BV88" s="369">
        <v>1.9921800000000001</v>
      </c>
      <c r="BW88" s="369">
        <v>2.00021</v>
      </c>
      <c r="BX88" s="369">
        <v>2.00651</v>
      </c>
      <c r="BY88" s="469">
        <v>2.0132400000000001</v>
      </c>
      <c r="BZ88" s="475"/>
      <c r="CA88" s="415"/>
      <c r="CB88" s="641"/>
      <c r="CC88" s="362"/>
      <c r="CD88" s="362"/>
      <c r="CE88" s="362"/>
      <c r="CF88" s="415"/>
      <c r="CG88" s="385"/>
      <c r="CH88" s="546"/>
      <c r="CI88" s="545"/>
      <c r="CJ88" s="293"/>
      <c r="CK88" s="299"/>
    </row>
    <row r="89" spans="1:89" ht="7.5" customHeight="1" x14ac:dyDescent="0.2">
      <c r="A89" s="227"/>
      <c r="B89" s="518"/>
      <c r="C89" s="19"/>
      <c r="D89" s="519"/>
      <c r="E89" s="520"/>
      <c r="F89" s="520"/>
      <c r="G89" s="520"/>
      <c r="H89" s="520"/>
      <c r="I89" s="520"/>
      <c r="J89" s="520"/>
      <c r="K89" s="520"/>
      <c r="L89" s="520"/>
      <c r="M89" s="521"/>
      <c r="N89" s="521"/>
      <c r="O89" s="520"/>
      <c r="P89" s="522"/>
      <c r="Q89" s="522"/>
      <c r="R89" s="522"/>
      <c r="S89" s="523"/>
      <c r="T89" s="523"/>
      <c r="U89" s="523"/>
      <c r="V89" s="523"/>
      <c r="W89" s="523"/>
      <c r="X89" s="524"/>
      <c r="Y89" s="524"/>
      <c r="Z89" s="524"/>
      <c r="AA89" s="524"/>
      <c r="AB89" s="524"/>
      <c r="AC89" s="524"/>
      <c r="AD89" s="524"/>
      <c r="AE89" s="524"/>
      <c r="AF89" s="524"/>
      <c r="AG89" s="524"/>
      <c r="AH89" s="524"/>
      <c r="AI89" s="524"/>
      <c r="AJ89" s="524"/>
      <c r="AK89" s="524"/>
      <c r="AL89" s="524"/>
      <c r="AM89" s="524"/>
      <c r="AN89" s="524"/>
      <c r="AO89" s="524"/>
      <c r="AP89" s="524"/>
      <c r="AQ89" s="524"/>
      <c r="AR89" s="524"/>
      <c r="AS89" s="524"/>
      <c r="AT89" s="524"/>
      <c r="AU89" s="525"/>
      <c r="AV89" s="523"/>
      <c r="AW89" s="524"/>
      <c r="AX89" s="524"/>
      <c r="AY89" s="524"/>
      <c r="AZ89" s="524"/>
      <c r="BA89" s="524"/>
      <c r="BB89" s="524"/>
      <c r="BC89" s="524"/>
      <c r="BD89" s="524"/>
      <c r="BE89" s="524"/>
      <c r="BF89" s="524"/>
      <c r="BG89" s="524"/>
      <c r="BH89" s="524"/>
      <c r="BI89" s="524"/>
      <c r="BJ89" s="523"/>
      <c r="BK89" s="524"/>
      <c r="BL89" s="526"/>
      <c r="BM89" s="524"/>
      <c r="BN89" s="525"/>
      <c r="BO89" s="525"/>
      <c r="BP89" s="525"/>
      <c r="BQ89" s="525"/>
      <c r="BR89" s="525"/>
      <c r="BS89" s="527"/>
      <c r="BT89" s="527"/>
      <c r="BU89" s="528"/>
      <c r="BV89" s="529"/>
      <c r="BW89" s="529"/>
      <c r="BX89" s="529"/>
      <c r="BY89" s="528"/>
      <c r="BZ89" s="726"/>
      <c r="CA89" s="755"/>
      <c r="CB89" s="754"/>
      <c r="CC89" s="751"/>
      <c r="CD89" s="751"/>
      <c r="CE89" s="751"/>
      <c r="CF89" s="755"/>
      <c r="CG89" s="656"/>
      <c r="CH89" s="552"/>
      <c r="CI89" s="545"/>
      <c r="CJ89" s="293"/>
      <c r="CK89" s="299"/>
    </row>
    <row r="90" spans="1:89" ht="12.75" customHeight="1" thickBot="1" x14ac:dyDescent="0.25">
      <c r="A90" s="227"/>
      <c r="B90" s="792"/>
      <c r="C90" s="517" t="s">
        <v>205</v>
      </c>
      <c r="D90" s="51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1">
        <v>3628.7924452863131</v>
      </c>
      <c r="CB90" s="732">
        <v>3628.7924452863131</v>
      </c>
      <c r="CC90" s="732">
        <v>3628.7924452863131</v>
      </c>
      <c r="CD90" s="732">
        <v>3628.7924452863131</v>
      </c>
      <c r="CE90" s="732">
        <v>3628.7924452863131</v>
      </c>
      <c r="CF90" s="731">
        <v>3776.7138158167163</v>
      </c>
      <c r="CG90" s="385">
        <f>+CF90-CA90</f>
        <v>147.92137053040324</v>
      </c>
      <c r="CH90" s="546">
        <f>(+(CF90/CA90-1))*100</f>
        <v>4.0763249141611446</v>
      </c>
      <c r="CI90" s="545"/>
      <c r="CJ90" s="293"/>
      <c r="CK90" s="299"/>
    </row>
    <row r="91" spans="1:89" x14ac:dyDescent="0.2">
      <c r="A91" s="227"/>
      <c r="B91" s="79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16"/>
      <c r="BZ91" s="448"/>
      <c r="CA91" s="419"/>
      <c r="CB91" s="642"/>
      <c r="CC91" s="416"/>
      <c r="CD91" s="416"/>
      <c r="CE91" s="416"/>
      <c r="CF91" s="419"/>
      <c r="CG91" s="657"/>
      <c r="CH91" s="419"/>
      <c r="CI91" s="545"/>
      <c r="CJ91" s="293"/>
    </row>
    <row r="92" spans="1:89" ht="12.75" customHeight="1" x14ac:dyDescent="0.2">
      <c r="A92" s="227"/>
      <c r="B92" s="792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40"/>
      <c r="CA92" s="420"/>
      <c r="CB92" s="643"/>
      <c r="CC92" s="417"/>
      <c r="CD92" s="417"/>
      <c r="CE92" s="417"/>
      <c r="CF92" s="420"/>
      <c r="CG92" s="658"/>
      <c r="CH92" s="420"/>
      <c r="CI92" s="545"/>
      <c r="CJ92" s="293"/>
    </row>
    <row r="93" spans="1:89" x14ac:dyDescent="0.2">
      <c r="A93" s="227"/>
      <c r="B93" s="792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0"/>
      <c r="CA93" s="420"/>
      <c r="CB93" s="643"/>
      <c r="CC93" s="417"/>
      <c r="CD93" s="417"/>
      <c r="CE93" s="417"/>
      <c r="CF93" s="420"/>
      <c r="CG93" s="658"/>
      <c r="CH93" s="420"/>
      <c r="CI93" s="545"/>
      <c r="CJ93" s="293"/>
    </row>
    <row r="94" spans="1:89" x14ac:dyDescent="0.2">
      <c r="A94" s="227"/>
      <c r="B94" s="792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0"/>
      <c r="CA94" s="420"/>
      <c r="CB94" s="643"/>
      <c r="CC94" s="417" t="s">
        <v>3</v>
      </c>
      <c r="CD94" s="417"/>
      <c r="CE94" s="417"/>
      <c r="CF94" s="420"/>
      <c r="CG94" s="658"/>
      <c r="CH94" s="420"/>
      <c r="CI94" s="545"/>
      <c r="CJ94" s="293"/>
    </row>
    <row r="95" spans="1:89" x14ac:dyDescent="0.2">
      <c r="A95" s="227"/>
      <c r="B95" s="792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0"/>
      <c r="CA95" s="420"/>
      <c r="CB95" s="643"/>
      <c r="CC95" s="417"/>
      <c r="CD95" s="417"/>
      <c r="CE95" s="417"/>
      <c r="CF95" s="420"/>
      <c r="CG95" s="658"/>
      <c r="CH95" s="420"/>
      <c r="CI95" s="545"/>
      <c r="CJ95" s="293"/>
    </row>
    <row r="96" spans="1:89" x14ac:dyDescent="0.2">
      <c r="A96" s="227"/>
      <c r="B96" s="792"/>
      <c r="C96" s="17" t="s">
        <v>3</v>
      </c>
      <c r="D96" s="74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40"/>
      <c r="CA96" s="420"/>
      <c r="CB96" s="643"/>
      <c r="CC96" s="417"/>
      <c r="CD96" s="417"/>
      <c r="CE96" s="417"/>
      <c r="CF96" s="420"/>
      <c r="CG96" s="658"/>
      <c r="CH96" s="420"/>
      <c r="CI96" s="545"/>
      <c r="CJ96" s="293"/>
    </row>
    <row r="97" spans="1:88" x14ac:dyDescent="0.2">
      <c r="A97" s="227"/>
      <c r="B97" s="792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73">
        <f>(0.581731519168357/100)*100</f>
        <v>0.58173151916835697</v>
      </c>
      <c r="BN97" s="573">
        <v>0.59607150583899571</v>
      </c>
      <c r="BO97" s="573">
        <v>0.25001684601449886</v>
      </c>
      <c r="BP97" s="573">
        <v>0.13060516683962553</v>
      </c>
      <c r="BQ97" s="573">
        <v>0.2897917932584429</v>
      </c>
      <c r="BR97" s="573">
        <v>0.27264070062379459</v>
      </c>
      <c r="BS97" s="578">
        <v>0.80366524259199901</v>
      </c>
      <c r="BT97" s="579">
        <v>0.38735143244835801</v>
      </c>
      <c r="BU97" s="580">
        <v>0.189927601363232</v>
      </c>
      <c r="BV97" s="580">
        <v>2.25941814585396E-2</v>
      </c>
      <c r="BW97" s="580">
        <v>0.15303527621576499</v>
      </c>
      <c r="BX97" s="580">
        <v>0.14402665664994599</v>
      </c>
      <c r="BY97" s="579">
        <v>0.61401865289526314</v>
      </c>
      <c r="BZ97" s="540"/>
      <c r="CA97" s="420"/>
      <c r="CB97" s="643"/>
      <c r="CC97" s="417"/>
      <c r="CD97" s="417"/>
      <c r="CE97" s="417"/>
      <c r="CF97" s="420"/>
      <c r="CG97" s="658"/>
      <c r="CH97" s="420"/>
      <c r="CI97" s="545"/>
      <c r="CJ97" s="293"/>
    </row>
    <row r="98" spans="1:88" x14ac:dyDescent="0.2">
      <c r="A98" s="227"/>
      <c r="B98" s="792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73">
        <f>(4.33684902269107/100)*100</f>
        <v>4.3368490226910703</v>
      </c>
      <c r="BN98" s="573">
        <v>0.59607150583900204</v>
      </c>
      <c r="BO98" s="573">
        <v>0.84757863103237518</v>
      </c>
      <c r="BP98" s="573">
        <v>0.97929077935714481</v>
      </c>
      <c r="BQ98" s="573">
        <v>1.2719204769263026</v>
      </c>
      <c r="BR98" s="573">
        <v>1.5480289504497868</v>
      </c>
      <c r="BS98" s="578">
        <v>2.3641351636617802</v>
      </c>
      <c r="BT98" s="579">
        <v>2.7606441075316099</v>
      </c>
      <c r="BU98" s="580">
        <v>2.9558149340304301</v>
      </c>
      <c r="BV98" s="580">
        <v>2.9790769576787399</v>
      </c>
      <c r="BW98" s="580">
        <v>3.1366712725453798</v>
      </c>
      <c r="BX98" s="580">
        <v>3.2852155719592697</v>
      </c>
      <c r="BY98" s="579">
        <v>3.9194060612541604</v>
      </c>
      <c r="BZ98" s="540"/>
      <c r="CA98" s="420"/>
      <c r="CB98" s="643"/>
      <c r="CC98" s="417"/>
      <c r="CD98" s="417"/>
      <c r="CE98" s="417"/>
      <c r="CF98" s="420"/>
      <c r="CG98" s="658"/>
      <c r="CH98" s="420"/>
      <c r="CI98" s="545"/>
      <c r="CJ98" s="293"/>
    </row>
    <row r="99" spans="1:88" x14ac:dyDescent="0.2">
      <c r="A99" s="227"/>
      <c r="B99" s="792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73">
        <f>(4.33684902269107/100)*100</f>
        <v>4.3368490226910703</v>
      </c>
      <c r="BN99" s="573">
        <v>4.5551492370064395</v>
      </c>
      <c r="BO99" s="573">
        <v>4.4637793013951876</v>
      </c>
      <c r="BP99" s="573">
        <v>4.4312884646409145</v>
      </c>
      <c r="BQ99" s="573">
        <v>4.5358386881340085</v>
      </c>
      <c r="BR99" s="573">
        <v>4.4848627280019926</v>
      </c>
      <c r="BS99" s="578">
        <v>4.9386025177827504</v>
      </c>
      <c r="BT99" s="579">
        <v>4.8961883973974096</v>
      </c>
      <c r="BU99" s="580">
        <v>4.4543902974059302</v>
      </c>
      <c r="BV99" s="580">
        <v>4.0750267295136107</v>
      </c>
      <c r="BW99" s="580">
        <v>3.8633727989355404</v>
      </c>
      <c r="BX99" s="580">
        <v>3.8860582255823202</v>
      </c>
      <c r="BY99" s="579">
        <v>3.9194060612541604</v>
      </c>
      <c r="BZ99" s="540"/>
      <c r="CA99" s="420"/>
      <c r="CB99" s="644"/>
      <c r="CC99" s="421"/>
      <c r="CD99" s="417"/>
      <c r="CE99" s="417"/>
      <c r="CF99" s="420"/>
      <c r="CG99" s="658"/>
      <c r="CH99" s="420"/>
      <c r="CI99" s="545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2">
        <v>0.39800993783385402</v>
      </c>
      <c r="BU100" s="583">
        <v>3.5916827347163102E-2</v>
      </c>
      <c r="BV100" s="583">
        <v>6.6255217600299093E-2</v>
      </c>
      <c r="BW100" s="583">
        <v>9.1717813266628409E-2</v>
      </c>
      <c r="BX100" s="583">
        <v>4.2067048846802305E-2</v>
      </c>
      <c r="BY100" s="769">
        <v>4.2853453240845253E-2</v>
      </c>
      <c r="BZ100" s="540"/>
      <c r="CA100" s="420"/>
      <c r="CB100" s="643"/>
      <c r="CC100" s="417"/>
      <c r="CD100" s="417"/>
      <c r="CE100" s="417"/>
      <c r="CF100" s="420"/>
      <c r="CG100" s="658"/>
      <c r="CH100" s="420"/>
      <c r="CI100" s="545"/>
      <c r="CJ100" s="293"/>
    </row>
    <row r="101" spans="1:88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2">
        <v>-0.35839710496980981</v>
      </c>
      <c r="BU101" s="583">
        <v>0.93882721718236972</v>
      </c>
      <c r="BV101" s="583">
        <v>-1.1415261806729582</v>
      </c>
      <c r="BW101" s="583">
        <v>-1.0492597571019502</v>
      </c>
      <c r="BX101" s="583">
        <v>8.3478600759634425E-2</v>
      </c>
      <c r="BY101" s="769">
        <v>2.1672148590234919E-2</v>
      </c>
      <c r="BZ101" s="540"/>
      <c r="CA101" s="420"/>
      <c r="CB101" s="643"/>
      <c r="CC101" s="417"/>
      <c r="CD101" s="417"/>
      <c r="CE101" s="417"/>
      <c r="CF101" s="420"/>
      <c r="CG101" s="658"/>
      <c r="CH101" s="420"/>
      <c r="CI101" s="545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2">
        <v>1.09410439495775</v>
      </c>
      <c r="BU102" s="583">
        <v>2.4102386926514798</v>
      </c>
      <c r="BV102" s="583">
        <v>0.29955944351547803</v>
      </c>
      <c r="BW102" s="583">
        <v>0.39317085868373997</v>
      </c>
      <c r="BX102" s="583">
        <v>1.5424214375054</v>
      </c>
      <c r="BY102" s="769">
        <v>1.4797140166454872</v>
      </c>
      <c r="BZ102" s="540"/>
      <c r="CA102" s="420"/>
      <c r="CB102" s="643"/>
      <c r="CC102" s="417"/>
      <c r="CD102" s="417"/>
      <c r="CE102" s="417"/>
      <c r="CF102" s="420"/>
      <c r="CG102" s="658"/>
      <c r="CH102" s="420"/>
      <c r="CI102" s="545"/>
      <c r="CJ102" s="293"/>
    </row>
    <row r="103" spans="1:88" ht="13.5" customHeight="1" thickBot="1" x14ac:dyDescent="0.25">
      <c r="A103" s="227"/>
      <c r="B103" s="44"/>
      <c r="C103" s="17"/>
      <c r="D103" s="103" t="s">
        <v>208</v>
      </c>
      <c r="E103" s="584">
        <v>1.7994625176803281</v>
      </c>
      <c r="F103" s="585">
        <v>1.6285151343705673</v>
      </c>
      <c r="G103" s="584">
        <v>1.5135643564356371</v>
      </c>
      <c r="H103" s="584">
        <v>1.2671004243281159</v>
      </c>
      <c r="I103" s="584">
        <v>0.58685997171146198</v>
      </c>
      <c r="J103" s="584">
        <v>0.24171046676095001</v>
      </c>
      <c r="K103" s="584">
        <v>5.2050919377544247E-3</v>
      </c>
      <c r="L103" s="584">
        <v>-0.37927864214993834</v>
      </c>
      <c r="M103" s="586">
        <v>-0.63560113154172981</v>
      </c>
      <c r="N103" s="586">
        <v>-0.92149929278643183</v>
      </c>
      <c r="O103" s="584">
        <v>-0.93135785007074645</v>
      </c>
      <c r="P103" s="587">
        <v>-0.84263083451202592</v>
      </c>
      <c r="Q103" s="587">
        <v>-0.95107496463933128</v>
      </c>
      <c r="R103" s="584">
        <v>-0.9017821782178137</v>
      </c>
      <c r="S103" s="588">
        <v>-0.84263083451202592</v>
      </c>
      <c r="T103" s="588">
        <v>-1.1383875530410315</v>
      </c>
      <c r="U103" s="588">
        <v>-1.0693776520509291</v>
      </c>
      <c r="V103" s="588">
        <v>-1.10881178117812</v>
      </c>
      <c r="W103" s="588">
        <v>-1.1778217821782344</v>
      </c>
      <c r="X103" s="588">
        <v>-1.247480587951566</v>
      </c>
      <c r="Y103" s="588">
        <v>-1.1975388967468192</v>
      </c>
      <c r="Z103" s="588">
        <v>-1.1776803394625299</v>
      </c>
      <c r="AA103" s="588">
        <v>-1.2369731258840222</v>
      </c>
      <c r="AB103" s="588">
        <v>-1.2784135977336963</v>
      </c>
      <c r="AC103" s="588">
        <v>-1.1738636363636401</v>
      </c>
      <c r="AD103" s="588">
        <v>-1.3317329545454615</v>
      </c>
      <c r="AE103" s="588">
        <v>-1.3062108262108074</v>
      </c>
      <c r="AF103" s="588">
        <v>-1.2708571428571291</v>
      </c>
      <c r="AG103" s="588">
        <v>-1.34190271716882</v>
      </c>
      <c r="AH103" s="588">
        <v>-1.3320457796852647</v>
      </c>
      <c r="AI103" s="588">
        <v>-1.3045272206303582</v>
      </c>
      <c r="AJ103" s="588">
        <v>-1.2671592539454712</v>
      </c>
      <c r="AK103" s="588">
        <v>-1.31644179383069</v>
      </c>
      <c r="AL103" s="588">
        <v>-1.2474461979913865</v>
      </c>
      <c r="AM103" s="588">
        <v>-1.3022369878071038</v>
      </c>
      <c r="AN103" s="588">
        <v>-1.3342832101242541</v>
      </c>
      <c r="AO103" s="588">
        <v>-1.2875357045267322</v>
      </c>
      <c r="AP103" s="588">
        <v>-1.2724437581754233</v>
      </c>
      <c r="AQ103" s="588">
        <v>-1.237756186451644</v>
      </c>
      <c r="AR103" s="588">
        <v>-1.3086494252873448</v>
      </c>
      <c r="AS103" s="588">
        <v>-0.71578670266385647</v>
      </c>
      <c r="AT103" s="588">
        <v>-1.3677873563218368</v>
      </c>
      <c r="AU103" s="588">
        <v>-1.3540910413881169</v>
      </c>
      <c r="AV103" s="589">
        <v>-1.3480747126436765</v>
      </c>
      <c r="AW103" s="588">
        <v>-1.359082324671701</v>
      </c>
      <c r="AX103" s="588">
        <v>-1.3616147937453027</v>
      </c>
      <c r="AY103" s="588">
        <v>-1.2987844545410909</v>
      </c>
      <c r="AZ103" s="588">
        <v>-1.3673406246508923</v>
      </c>
      <c r="BA103" s="588">
        <v>-1.3684474876808239</v>
      </c>
      <c r="BB103" s="588">
        <v>-1.3762945695622197</v>
      </c>
      <c r="BC103" s="588">
        <v>-1.3778987517756858</v>
      </c>
      <c r="BD103" s="588">
        <v>-1.3512850693900402</v>
      </c>
      <c r="BE103" s="588">
        <v>-1.3865314187484157</v>
      </c>
      <c r="BF103" s="588">
        <v>-1.3802838286914865</v>
      </c>
      <c r="BG103" s="588">
        <v>-1.411246784686071</v>
      </c>
      <c r="BH103" s="588">
        <v>-1.3692289235710753</v>
      </c>
      <c r="BI103" s="588">
        <v>-1.1683239058127293</v>
      </c>
      <c r="BJ103" s="589">
        <v>-1.3800126935031298</v>
      </c>
      <c r="BK103" s="588">
        <v>-1.3756359348725988</v>
      </c>
      <c r="BL103" s="590">
        <v>-1.2187540326007995</v>
      </c>
      <c r="BM103" s="588">
        <v>-1.3677873563218368</v>
      </c>
      <c r="BN103" s="588">
        <v>-1.3780027517364513</v>
      </c>
      <c r="BO103" s="588">
        <v>-1.2711236097675882</v>
      </c>
      <c r="BP103" s="588">
        <v>-1.339334159042338</v>
      </c>
      <c r="BQ103" s="588">
        <v>-1.394285102908599</v>
      </c>
      <c r="BR103" s="588">
        <v>-1.3914276225014288</v>
      </c>
      <c r="BS103" s="589">
        <v>-1.3923528699683607</v>
      </c>
      <c r="BT103" s="591">
        <v>-1.0444902049511096</v>
      </c>
      <c r="BU103" s="592">
        <v>-1.4013808282181572</v>
      </c>
      <c r="BV103" s="592">
        <v>-1.3714783343767079</v>
      </c>
      <c r="BW103" s="592">
        <v>-1.3463815806021517</v>
      </c>
      <c r="BX103" s="592">
        <v>-1.395318971969961</v>
      </c>
      <c r="BY103" s="770">
        <v>-1.3945438664896281</v>
      </c>
      <c r="BZ103" s="541"/>
      <c r="CA103" s="422"/>
      <c r="CB103" s="645"/>
      <c r="CC103" s="418"/>
      <c r="CD103" s="418"/>
      <c r="CE103" s="418"/>
      <c r="CF103" s="422"/>
      <c r="CG103" s="658"/>
      <c r="CH103" s="420"/>
      <c r="CI103" s="545"/>
      <c r="CJ103" s="293"/>
    </row>
    <row r="104" spans="1:88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16"/>
      <c r="BZ104" s="448"/>
      <c r="CA104" s="419"/>
      <c r="CB104" s="642"/>
      <c r="CC104" s="416"/>
      <c r="CD104" s="416"/>
      <c r="CE104" s="416"/>
      <c r="CF104" s="419"/>
      <c r="CG104" s="659"/>
      <c r="CH104" s="554"/>
      <c r="CI104" s="545"/>
      <c r="CJ104" s="293"/>
    </row>
    <row r="105" spans="1:88" ht="12.75" customHeight="1" x14ac:dyDescent="0.2">
      <c r="A105" s="227"/>
      <c r="B105" s="44"/>
      <c r="C105" s="17"/>
      <c r="D105" s="747" t="s">
        <v>123</v>
      </c>
      <c r="E105" s="593">
        <v>13</v>
      </c>
      <c r="F105" s="593">
        <v>12</v>
      </c>
      <c r="G105" s="593">
        <v>12</v>
      </c>
      <c r="H105" s="593">
        <v>12</v>
      </c>
      <c r="I105" s="593">
        <v>12</v>
      </c>
      <c r="J105" s="593">
        <v>10</v>
      </c>
      <c r="K105" s="593">
        <v>8</v>
      </c>
      <c r="L105" s="593">
        <v>3</v>
      </c>
      <c r="M105" s="594">
        <v>3</v>
      </c>
      <c r="N105" s="593">
        <v>3</v>
      </c>
      <c r="O105" s="593">
        <v>3</v>
      </c>
      <c r="P105" s="595">
        <v>3</v>
      </c>
      <c r="Q105" s="593">
        <v>3</v>
      </c>
      <c r="R105" s="593">
        <v>3</v>
      </c>
      <c r="S105" s="596">
        <v>3</v>
      </c>
      <c r="T105" s="596">
        <v>3</v>
      </c>
      <c r="U105" s="596">
        <v>3</v>
      </c>
      <c r="V105" s="596">
        <v>3</v>
      </c>
      <c r="W105" s="596">
        <v>3</v>
      </c>
      <c r="X105" s="596">
        <v>3</v>
      </c>
      <c r="Y105" s="596">
        <v>3</v>
      </c>
      <c r="Z105" s="596">
        <v>3</v>
      </c>
      <c r="AA105" s="596">
        <v>3</v>
      </c>
      <c r="AB105" s="596">
        <v>3</v>
      </c>
      <c r="AC105" s="596">
        <v>3</v>
      </c>
      <c r="AD105" s="596">
        <v>3</v>
      </c>
      <c r="AE105" s="596">
        <v>3</v>
      </c>
      <c r="AF105" s="596">
        <v>3</v>
      </c>
      <c r="AG105" s="596">
        <v>3</v>
      </c>
      <c r="AH105" s="596">
        <v>4.5</v>
      </c>
      <c r="AI105" s="596">
        <v>4.5</v>
      </c>
      <c r="AJ105" s="596">
        <v>4.5</v>
      </c>
      <c r="AK105" s="596">
        <v>5</v>
      </c>
      <c r="AL105" s="596">
        <v>5</v>
      </c>
      <c r="AM105" s="596">
        <v>5</v>
      </c>
      <c r="AN105" s="596">
        <v>4</v>
      </c>
      <c r="AO105" s="596">
        <v>4</v>
      </c>
      <c r="AP105" s="596">
        <v>4</v>
      </c>
      <c r="AQ105" s="596">
        <v>4</v>
      </c>
      <c r="AR105" s="596">
        <v>4</v>
      </c>
      <c r="AS105" s="596">
        <v>4</v>
      </c>
      <c r="AT105" s="596">
        <v>4</v>
      </c>
      <c r="AU105" s="596">
        <v>4</v>
      </c>
      <c r="AV105" s="597">
        <v>4</v>
      </c>
      <c r="AW105" s="596">
        <v>4</v>
      </c>
      <c r="AX105" s="596">
        <v>4</v>
      </c>
      <c r="AY105" s="596">
        <v>4</v>
      </c>
      <c r="AZ105" s="596">
        <v>4</v>
      </c>
      <c r="BA105" s="596">
        <v>4</v>
      </c>
      <c r="BB105" s="596">
        <v>4</v>
      </c>
      <c r="BC105" s="596">
        <v>4</v>
      </c>
      <c r="BD105" s="596">
        <v>4</v>
      </c>
      <c r="BE105" s="596">
        <v>4</v>
      </c>
      <c r="BF105" s="596">
        <v>4</v>
      </c>
      <c r="BG105" s="596">
        <v>4</v>
      </c>
      <c r="BH105" s="596">
        <v>4</v>
      </c>
      <c r="BI105" s="596">
        <v>4</v>
      </c>
      <c r="BJ105" s="598">
        <v>4</v>
      </c>
      <c r="BK105" s="596">
        <v>4</v>
      </c>
      <c r="BL105" s="597">
        <v>4.5</v>
      </c>
      <c r="BM105" s="596">
        <v>4.5</v>
      </c>
      <c r="BN105" s="599">
        <v>4.5</v>
      </c>
      <c r="BO105" s="599">
        <v>4.5</v>
      </c>
      <c r="BP105" s="599">
        <v>5</v>
      </c>
      <c r="BQ105" s="599">
        <v>5.5</v>
      </c>
      <c r="BR105" s="599">
        <v>5.5</v>
      </c>
      <c r="BS105" s="600">
        <v>6</v>
      </c>
      <c r="BT105" s="599">
        <v>6</v>
      </c>
      <c r="BU105" s="601">
        <v>6</v>
      </c>
      <c r="BV105" s="601">
        <v>6</v>
      </c>
      <c r="BW105" s="601">
        <v>3.3000000000000003</v>
      </c>
      <c r="BX105" s="601">
        <v>3.3000000000000003</v>
      </c>
      <c r="BY105" s="600">
        <v>3.3000000000000003</v>
      </c>
      <c r="BZ105" s="599">
        <v>3.3000000000000003</v>
      </c>
      <c r="CA105" s="601">
        <v>3.3000000000000003</v>
      </c>
      <c r="CB105" s="762">
        <v>3.3000000000000003</v>
      </c>
      <c r="CC105" s="600">
        <v>3.3000000000000003</v>
      </c>
      <c r="CD105" s="600">
        <v>3.3000000000000003</v>
      </c>
      <c r="CE105" s="600">
        <v>3.3000000000000003</v>
      </c>
      <c r="CF105" s="601">
        <v>3.3000000000000003</v>
      </c>
      <c r="CG105" s="385" t="s">
        <v>3</v>
      </c>
      <c r="CH105" s="546"/>
      <c r="CI105" s="545"/>
      <c r="CJ105" s="293"/>
    </row>
    <row r="106" spans="1:88" ht="12.75" customHeight="1" thickBot="1" x14ac:dyDescent="0.25">
      <c r="A106" s="227"/>
      <c r="B106" s="44"/>
      <c r="C106" s="27"/>
      <c r="D106" s="748" t="s">
        <v>30</v>
      </c>
      <c r="E106" s="602">
        <v>8.75</v>
      </c>
      <c r="F106" s="602">
        <v>8.75</v>
      </c>
      <c r="G106" s="602">
        <v>8.75</v>
      </c>
      <c r="H106" s="602">
        <v>8.75</v>
      </c>
      <c r="I106" s="602">
        <v>8.75</v>
      </c>
      <c r="J106" s="602">
        <v>8.75</v>
      </c>
      <c r="K106" s="602">
        <v>8.75</v>
      </c>
      <c r="L106" s="602">
        <v>8.75</v>
      </c>
      <c r="M106" s="603">
        <v>8.75</v>
      </c>
      <c r="N106" s="602">
        <v>8.75</v>
      </c>
      <c r="O106" s="602">
        <v>8.75</v>
      </c>
      <c r="P106" s="604">
        <v>8.75</v>
      </c>
      <c r="Q106" s="602">
        <v>8.75</v>
      </c>
      <c r="R106" s="602">
        <v>8.75</v>
      </c>
      <c r="S106" s="605">
        <v>8.75</v>
      </c>
      <c r="T106" s="605">
        <v>8.75</v>
      </c>
      <c r="U106" s="605">
        <v>8.75</v>
      </c>
      <c r="V106" s="605">
        <v>8.75</v>
      </c>
      <c r="W106" s="605">
        <v>8.75</v>
      </c>
      <c r="X106" s="605">
        <v>8.75</v>
      </c>
      <c r="Y106" s="605">
        <v>8.75</v>
      </c>
      <c r="Z106" s="605">
        <v>8.75</v>
      </c>
      <c r="AA106" s="605">
        <v>8.75</v>
      </c>
      <c r="AB106" s="605">
        <v>8.75</v>
      </c>
      <c r="AC106" s="605">
        <v>8.75</v>
      </c>
      <c r="AD106" s="605">
        <v>8.75</v>
      </c>
      <c r="AE106" s="605">
        <v>8.75</v>
      </c>
      <c r="AF106" s="605">
        <v>8.75</v>
      </c>
      <c r="AG106" s="605">
        <v>8.75</v>
      </c>
      <c r="AH106" s="605">
        <v>8.75</v>
      </c>
      <c r="AI106" s="605">
        <v>8.75</v>
      </c>
      <c r="AJ106" s="605">
        <v>8.75</v>
      </c>
      <c r="AK106" s="605">
        <v>8.75</v>
      </c>
      <c r="AL106" s="605">
        <v>8.75</v>
      </c>
      <c r="AM106" s="605">
        <v>8.75</v>
      </c>
      <c r="AN106" s="605">
        <v>8.75</v>
      </c>
      <c r="AO106" s="605">
        <v>8.75</v>
      </c>
      <c r="AP106" s="605">
        <v>8.75</v>
      </c>
      <c r="AQ106" s="605">
        <v>8.75</v>
      </c>
      <c r="AR106" s="605">
        <v>8.75</v>
      </c>
      <c r="AS106" s="605">
        <v>8.75</v>
      </c>
      <c r="AT106" s="605">
        <v>4</v>
      </c>
      <c r="AU106" s="605">
        <v>4</v>
      </c>
      <c r="AV106" s="606">
        <v>4</v>
      </c>
      <c r="AW106" s="605">
        <v>4</v>
      </c>
      <c r="AX106" s="605">
        <v>4</v>
      </c>
      <c r="AY106" s="605">
        <v>4</v>
      </c>
      <c r="AZ106" s="605">
        <v>4</v>
      </c>
      <c r="BA106" s="605">
        <v>4</v>
      </c>
      <c r="BB106" s="605">
        <v>4</v>
      </c>
      <c r="BC106" s="605">
        <v>4</v>
      </c>
      <c r="BD106" s="605">
        <v>4</v>
      </c>
      <c r="BE106" s="605">
        <v>4</v>
      </c>
      <c r="BF106" s="605">
        <v>4</v>
      </c>
      <c r="BG106" s="605">
        <v>4</v>
      </c>
      <c r="BH106" s="605">
        <v>4</v>
      </c>
      <c r="BI106" s="605">
        <v>4</v>
      </c>
      <c r="BJ106" s="607">
        <v>4</v>
      </c>
      <c r="BK106" s="605">
        <v>4</v>
      </c>
      <c r="BL106" s="606">
        <v>4</v>
      </c>
      <c r="BM106" s="605">
        <v>4</v>
      </c>
      <c r="BN106" s="608">
        <v>4</v>
      </c>
      <c r="BO106" s="608">
        <v>4</v>
      </c>
      <c r="BP106" s="608">
        <v>4</v>
      </c>
      <c r="BQ106" s="608">
        <v>4</v>
      </c>
      <c r="BR106" s="609">
        <v>4</v>
      </c>
      <c r="BS106" s="610">
        <v>4</v>
      </c>
      <c r="BT106" s="608">
        <v>4</v>
      </c>
      <c r="BU106" s="609">
        <v>4</v>
      </c>
      <c r="BV106" s="609">
        <v>4</v>
      </c>
      <c r="BW106" s="609">
        <v>4</v>
      </c>
      <c r="BX106" s="609">
        <v>4</v>
      </c>
      <c r="BY106" s="610">
        <v>4</v>
      </c>
      <c r="BZ106" s="608">
        <v>4</v>
      </c>
      <c r="CA106" s="609">
        <v>4</v>
      </c>
      <c r="CB106" s="763">
        <v>4</v>
      </c>
      <c r="CC106" s="610">
        <v>4</v>
      </c>
      <c r="CD106" s="610">
        <v>4</v>
      </c>
      <c r="CE106" s="610">
        <v>4</v>
      </c>
      <c r="CF106" s="609">
        <v>4</v>
      </c>
      <c r="CG106" s="660" t="s">
        <v>3</v>
      </c>
      <c r="CH106" s="555"/>
      <c r="CI106" s="545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320"/>
      <c r="CC108" s="320"/>
      <c r="CD108" s="320"/>
      <c r="CE108" s="241"/>
      <c r="CF108" s="320"/>
      <c r="CG108" s="788"/>
      <c r="CH108" s="788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5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  <ignoredErrors>
    <ignoredError sqref="E45:G49 CB86:CE86 CB84:CE84 AC85:AN85 AC90:AM90 CB88:CE88 CB83:CF83 AT45:AV46 CG107:CH115 CG91:CG106 CG44 AV17 AP83:AV83 AC83:AO84 AF45:AS49 AC87:AN88 CB45:CF46 CB49:CF49 BP50:BQ50 CG86 CG88 CG82 CG52 CG69 CG78 CG36 CG40 CG28 CG22 CG32 Q15:BV16 BA45:BV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5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7"/>
      <c r="AZ5" s="423"/>
      <c r="BA5" s="424"/>
      <c r="BB5" s="426"/>
      <c r="BC5" s="427"/>
      <c r="BD5" s="428"/>
      <c r="BE5" s="431"/>
      <c r="BF5" s="432"/>
      <c r="BG5" s="433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80"/>
      <c r="BS5" s="486"/>
      <c r="BT5" s="487"/>
      <c r="BU5" s="507"/>
      <c r="BV5" s="514"/>
      <c r="BW5" s="534"/>
      <c r="BX5" s="539"/>
      <c r="BY5" s="750"/>
      <c r="BZ5" s="402"/>
      <c r="CA5" s="404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15278.719598350002</v>
      </c>
      <c r="CB6" s="650">
        <f>+entero!CB7</f>
        <v>15295.221250149998</v>
      </c>
      <c r="CC6" s="650">
        <f>+entero!CC7</f>
        <v>15299.216365539998</v>
      </c>
      <c r="CD6" s="650">
        <f>+entero!CD7</f>
        <v>15282.50784737</v>
      </c>
      <c r="CE6" s="650">
        <f>+entero!CE7</f>
        <v>15217.245997660002</v>
      </c>
      <c r="CF6" s="650">
        <f>+entero!CF7</f>
        <v>15227.763506090001</v>
      </c>
      <c r="CG6" s="652">
        <f>+entero!CG7</f>
        <v>-50.956092260001242</v>
      </c>
      <c r="CH6" s="556">
        <f>+entero!CH7</f>
        <v>-0.33351022598453461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13372.978000130002</v>
      </c>
      <c r="CB7" s="650">
        <f>+entero!CB8</f>
        <v>13374.064403659999</v>
      </c>
      <c r="CC7" s="650">
        <f>+entero!CC8</f>
        <v>13358.078969319999</v>
      </c>
      <c r="CD7" s="650">
        <f>+entero!CD8</f>
        <v>13343.817261959999</v>
      </c>
      <c r="CE7" s="650">
        <f>+entero!CE8</f>
        <v>13277.563909349999</v>
      </c>
      <c r="CF7" s="650">
        <f>+entero!CF8</f>
        <v>13253.985864509999</v>
      </c>
      <c r="CG7" s="652">
        <f>+entero!CG8</f>
        <v>-118.99213562000295</v>
      </c>
      <c r="CH7" s="556">
        <f>+entero!CH8</f>
        <v>-0.88979534415480899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237.73803802</v>
      </c>
      <c r="CB8" s="650">
        <f>+entero!CB9</f>
        <v>238.23311029000001</v>
      </c>
      <c r="CC8" s="650">
        <f>+entero!CC9</f>
        <v>238.14143023999998</v>
      </c>
      <c r="CD8" s="650">
        <f>+entero!CD9</f>
        <v>238.18810372000002</v>
      </c>
      <c r="CE8" s="650">
        <f>+entero!CE9</f>
        <v>238.26144776000001</v>
      </c>
      <c r="CF8" s="650">
        <f>+entero!CF9</f>
        <v>237.95807013999999</v>
      </c>
      <c r="CG8" s="652">
        <f>+entero!CG9</f>
        <v>0.22003211999998484</v>
      </c>
      <c r="CH8" s="556">
        <f>+entero!CH9</f>
        <v>9.255234115352895E-2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1655.3458577000001</v>
      </c>
      <c r="CB9" s="650">
        <f>+entero!CB10</f>
        <v>1670.2396749499999</v>
      </c>
      <c r="CC9" s="650">
        <f>+entero!CC10</f>
        <v>1690.3167859799998</v>
      </c>
      <c r="CD9" s="650">
        <f>+entero!CD10</f>
        <v>1687.8208166899999</v>
      </c>
      <c r="CE9" s="650">
        <f>+entero!CE10</f>
        <v>1688.73507055</v>
      </c>
      <c r="CF9" s="650">
        <f>+entero!CF10</f>
        <v>1723.1501539400001</v>
      </c>
      <c r="CG9" s="652">
        <f>+entero!CG10</f>
        <v>67.804296239999985</v>
      </c>
      <c r="CH9" s="556">
        <f>+entero!CH10</f>
        <v>4.0960803402262824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12.657702499999999</v>
      </c>
      <c r="CB10" s="650">
        <f>+entero!CB11</f>
        <v>12.684061250000001</v>
      </c>
      <c r="CC10" s="650">
        <f>+entero!CC11</f>
        <v>12.679180000000001</v>
      </c>
      <c r="CD10" s="650">
        <f>+entero!CD11</f>
        <v>12.681665000000001</v>
      </c>
      <c r="CE10" s="650">
        <f>+entero!CE11</f>
        <v>12.68557</v>
      </c>
      <c r="CF10" s="650">
        <f>+entero!CF11</f>
        <v>12.6694175</v>
      </c>
      <c r="CG10" s="652">
        <f>+entero!CG11</f>
        <v>1.1715000000000586E-2</v>
      </c>
      <c r="CH10" s="556">
        <f>+entero!CH11</f>
        <v>9.2552341153551154E-2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>
        <f>+entero!BE12</f>
        <v>16140.991952644375</v>
      </c>
      <c r="BF11" s="651">
        <f>+entero!BF12</f>
        <v>15935.492036800993</v>
      </c>
      <c r="BG11" s="651">
        <f>+entero!BG12</f>
        <v>15785.759611876952</v>
      </c>
      <c r="BH11" s="651">
        <f>+entero!BH12</f>
        <v>16329.821405994588</v>
      </c>
      <c r="BI11" s="651">
        <f>+entero!BI12</f>
        <v>16925.059681962379</v>
      </c>
      <c r="BJ11" s="651">
        <f>+entero!BJ12</f>
        <v>17030.899940915366</v>
      </c>
      <c r="BK11" s="651">
        <f>+entero!BK12</f>
        <v>17399.606147130737</v>
      </c>
      <c r="BL11" s="651">
        <f>+entero!BL12</f>
        <v>17343.562051165314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1">
        <f>+entero!CA12</f>
        <v>18873.887576585261</v>
      </c>
      <c r="CB11" s="652">
        <f>+entero!CB12</f>
        <v>18890.513558361621</v>
      </c>
      <c r="CC11" s="652">
        <f>+entero!CC12</f>
        <v>18884.717654275028</v>
      </c>
      <c r="CD11" s="652">
        <f>+entero!CD12</f>
        <v>18881.416538010944</v>
      </c>
      <c r="CE11" s="652">
        <f>+entero!CE12</f>
        <v>18842.292758440068</v>
      </c>
      <c r="CF11" s="652">
        <f>+entero!CF12</f>
        <v>18848.52930947411</v>
      </c>
      <c r="CG11" s="652">
        <f>+entero!CG12</f>
        <v>-25.358267111150781</v>
      </c>
      <c r="CH11" s="556">
        <f>+entero!CH12</f>
        <v>-0.13435635349767772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0">
        <f>+entero!CA13</f>
        <v>15276.332042140002</v>
      </c>
      <c r="CB12" s="652">
        <f>+entero!CB13</f>
        <v>15295.097234249997</v>
      </c>
      <c r="CC12" s="652">
        <f>+entero!CC13</f>
        <v>15296.712844199998</v>
      </c>
      <c r="CD12" s="652">
        <f>+entero!CD13</f>
        <v>15282.045616329999</v>
      </c>
      <c r="CE12" s="652">
        <f>+entero!CE13</f>
        <v>15217.095790980002</v>
      </c>
      <c r="CF12" s="652">
        <f>+entero!CF13</f>
        <v>15235.517155759999</v>
      </c>
      <c r="CG12" s="652">
        <f>+entero!CG13</f>
        <v>-40.814886380003372</v>
      </c>
      <c r="CH12" s="556">
        <f>+entero!CH13</f>
        <v>-0.26717726655466345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2144.3938664635566</v>
      </c>
      <c r="CB13" s="651">
        <f>+entero!CB14</f>
        <v>2142.2578999314865</v>
      </c>
      <c r="CC13" s="651">
        <f>+entero!CC14</f>
        <v>2134.7937602798838</v>
      </c>
      <c r="CD13" s="651">
        <f>+entero!CD14</f>
        <v>2146.1337960583087</v>
      </c>
      <c r="CE13" s="651">
        <f>+entero!CE14</f>
        <v>2150.8567395408159</v>
      </c>
      <c r="CF13" s="651">
        <f>+entero!CF14</f>
        <v>2138.648772575802</v>
      </c>
      <c r="CG13" s="652">
        <f>+entero!CG14</f>
        <v>-5.7450938877545923</v>
      </c>
      <c r="CH13" s="556">
        <f>+entero!CH14</f>
        <v>-0.26791225145729181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3" t="s">
        <v>213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1">
        <f>+entero!CA15</f>
        <v>439.51061967411999</v>
      </c>
      <c r="CB14" s="652">
        <f>+entero!CB15</f>
        <v>439.46905992211998</v>
      </c>
      <c r="CC14" s="652">
        <f>+entero!CC15</f>
        <v>439.48626832721999</v>
      </c>
      <c r="CD14" s="652">
        <f>+entero!CD15</f>
        <v>439.49410909493997</v>
      </c>
      <c r="CE14" s="652">
        <f>+entero!CE15</f>
        <v>460.58095936094003</v>
      </c>
      <c r="CF14" s="652">
        <f>+entero!CF15</f>
        <v>460.58789731031999</v>
      </c>
      <c r="CG14" s="652">
        <f>+entero!CG15</f>
        <v>21.077277636199995</v>
      </c>
      <c r="CH14" s="556">
        <f>+entero!CH15</f>
        <v>4.7956241994398185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1">
        <f>+entero!CA16</f>
        <v>1013.6510483075803</v>
      </c>
      <c r="CB15" s="652">
        <f>+entero!CB16</f>
        <v>1013.6893642580176</v>
      </c>
      <c r="CC15" s="652">
        <f>+entero!CC16</f>
        <v>1013.7247814679299</v>
      </c>
      <c r="CD15" s="652">
        <f>+entero!CD16</f>
        <v>1013.7430165276967</v>
      </c>
      <c r="CE15" s="652">
        <f>+entero!CE16</f>
        <v>1013.759268558309</v>
      </c>
      <c r="CF15" s="652">
        <f>+entero!CF16</f>
        <v>1013.7754838279884</v>
      </c>
      <c r="CG15" s="652">
        <f>+entero!CG16</f>
        <v>0.12443552040815575</v>
      </c>
      <c r="CH15" s="556">
        <f>+entero!CH16</f>
        <v>1.227597215194276E-2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2</v>
      </c>
      <c r="CG16" s="706">
        <f>+entero!CG17</f>
        <v>1</v>
      </c>
      <c r="CH16" s="557">
        <f>+entero!CH17</f>
        <v>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74">
        <f>+entero!CB18</f>
        <v>0.2</v>
      </c>
      <c r="CC17" s="74">
        <f>+entero!CC18</f>
        <v>0</v>
      </c>
      <c r="CD17" s="74">
        <f>+entero!CD18</f>
        <v>0.4</v>
      </c>
      <c r="CE17" s="74">
        <f>+entero!CE18</f>
        <v>0</v>
      </c>
      <c r="CF17" s="74">
        <f>+entero!CF18</f>
        <v>1.6</v>
      </c>
      <c r="CG17" s="706">
        <f>+entero!CG18</f>
        <v>0.40000000000000036</v>
      </c>
      <c r="CH17" s="556">
        <f>+entero!CH18</f>
        <v>22.222222222222253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6">
        <f>+entero!CG19</f>
        <v>0</v>
      </c>
      <c r="CH18" s="557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6">
        <f>+entero!CG20</f>
        <v>0</v>
      </c>
      <c r="CH19" s="557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07">
        <f>+entero!CG21</f>
        <v>0</v>
      </c>
      <c r="CH20" s="558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42027.722142824074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AN3:AN4"/>
    <mergeCell ref="AH3:AH4"/>
    <mergeCell ref="AI3:AI4"/>
    <mergeCell ref="Y3:Y4"/>
    <mergeCell ref="R3:R4"/>
    <mergeCell ref="BT3:BT4"/>
    <mergeCell ref="AJ3:AJ4"/>
    <mergeCell ref="T3:T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A3:AA4"/>
    <mergeCell ref="AC3:AC4"/>
    <mergeCell ref="AE3:AE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AD3:AD4"/>
    <mergeCell ref="AB3:AB4"/>
    <mergeCell ref="AF3:AF4"/>
  </mergeCells>
  <phoneticPr fontId="0" type="noConversion"/>
  <printOptions horizontalCentered="1"/>
  <pageMargins left="0.24" right="0.39" top="2.08" bottom="1" header="1.84" footer="0"/>
  <pageSetup scale="48" orientation="landscape" r:id="rId1"/>
  <headerFooter alignWithMargins="0"/>
  <ignoredErrors>
    <ignoredError sqref="I18:AR20 AS18 AT18:AT19 I16:AT16 CH12 I12:AT12 CB12:CG12 CB16:CG16 CB18:CG20 BZ14:CA15 BZ18:CA20 BZ17:CA17 BZ16:CA16 BZ12:CA12 CG13 BZ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tabSelected="1"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24" sqref="B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92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1">
        <f>+entero!CA23</f>
        <v>62318.954899793367</v>
      </c>
      <c r="CB6" s="662">
        <f>+entero!CB23</f>
        <v>62132.744189823294</v>
      </c>
      <c r="CC6" s="663">
        <f>+entero!CC23</f>
        <v>62073.167619201085</v>
      </c>
      <c r="CD6" s="663">
        <f>+entero!CD23</f>
        <v>62139.027842022275</v>
      </c>
      <c r="CE6" s="663">
        <f>+entero!CE23</f>
        <v>61795.910956915286</v>
      </c>
      <c r="CF6" s="664">
        <f>+entero!CF23</f>
        <v>60617.066039999496</v>
      </c>
      <c r="CG6" s="662">
        <f>+entero!CG23</f>
        <v>-1701.8888597938712</v>
      </c>
      <c r="CH6" s="559">
        <f>+entero!CH23</f>
        <v>-2.7309329280801431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92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1">
        <f>+entero!CA24</f>
        <v>41769.339281970002</v>
      </c>
      <c r="CB7" s="662">
        <f>+entero!CB24</f>
        <v>41896.56389908</v>
      </c>
      <c r="CC7" s="663">
        <f>+entero!CC24</f>
        <v>41909.14468125</v>
      </c>
      <c r="CD7" s="663">
        <f>+entero!CD24</f>
        <v>41896.414825389998</v>
      </c>
      <c r="CE7" s="663">
        <f>+entero!CE24</f>
        <v>41698.60630693</v>
      </c>
      <c r="CF7" s="664">
        <f>+entero!CF24</f>
        <v>41591.497211050002</v>
      </c>
      <c r="CG7" s="662">
        <f>+entero!CG24</f>
        <v>-177.84207091999997</v>
      </c>
      <c r="CH7" s="559">
        <f>+entero!CH24</f>
        <v>-0.42577180768756939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92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1">
        <f>+entero!CA25</f>
        <v>-63026.298526666382</v>
      </c>
      <c r="CB8" s="662">
        <f>+entero!CB25</f>
        <v>-63027.803127202031</v>
      </c>
      <c r="CC8" s="663">
        <f>+entero!CC25</f>
        <v>-63026.305429234191</v>
      </c>
      <c r="CD8" s="663">
        <f>+entero!CD25</f>
        <v>-62938.418102338073</v>
      </c>
      <c r="CE8" s="663">
        <f>+entero!CE25</f>
        <v>-62690.670818974555</v>
      </c>
      <c r="CF8" s="664">
        <f>+entero!CF25</f>
        <v>-62924.15047741164</v>
      </c>
      <c r="CG8" s="662">
        <f>+entero!CG25</f>
        <v>102.14804925474164</v>
      </c>
      <c r="CH8" s="559">
        <f>+entero!CH25</f>
        <v>-0.16207210583931708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92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1">
        <f>+entero!CA26</f>
        <v>-29384.008921938101</v>
      </c>
      <c r="CB9" s="662">
        <f>+entero!CB26</f>
        <v>-29516.001872645949</v>
      </c>
      <c r="CC9" s="663">
        <f>+entero!CC26</f>
        <v>-29460.730502852039</v>
      </c>
      <c r="CD9" s="663">
        <f>+entero!CD26</f>
        <v>-29353.376692808331</v>
      </c>
      <c r="CE9" s="663">
        <f>+entero!CE26</f>
        <v>-29192.614393104621</v>
      </c>
      <c r="CF9" s="664">
        <f>+entero!CF26</f>
        <v>-29403.72906918731</v>
      </c>
      <c r="CG9" s="662">
        <f>+entero!CG26</f>
        <v>-19.720147249208821</v>
      </c>
      <c r="CH9" s="559">
        <f>+entero!CH26</f>
        <v>6.7111833860367121E-2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92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1">
        <f>+entero!CA27</f>
        <v>-26609.108294389367</v>
      </c>
      <c r="CB10" s="662">
        <f>+entero!CB27</f>
        <v>-26298.478207901295</v>
      </c>
      <c r="CC10" s="663">
        <f>+entero!CC27</f>
        <v>-26227.41294382649</v>
      </c>
      <c r="CD10" s="663">
        <f>+entero!CD27</f>
        <v>-26306.054337344089</v>
      </c>
      <c r="CE10" s="663">
        <f>+entero!CE27</f>
        <v>-26173.021023547088</v>
      </c>
      <c r="CF10" s="664">
        <f>+entero!CF27</f>
        <v>-25694.340953460487</v>
      </c>
      <c r="CG10" s="662">
        <f>+entero!CG27</f>
        <v>914.76734092888</v>
      </c>
      <c r="CH10" s="559">
        <f>+entero!CH27</f>
        <v>-3.4377978052040237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92"/>
      <c r="C11" s="17"/>
      <c r="D11" s="92" t="s">
        <v>164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5"/>
      <c r="CB11" s="666"/>
      <c r="CC11" s="667"/>
      <c r="CD11" s="667"/>
      <c r="CE11" s="667"/>
      <c r="CF11" s="668"/>
      <c r="CG11" s="662"/>
      <c r="CH11" s="559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92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1">
        <f>+entero!CA29</f>
        <v>65185.511556274105</v>
      </c>
      <c r="CB12" s="669">
        <f>+entero!CB29</f>
        <v>65321.36301324411</v>
      </c>
      <c r="CC12" s="670">
        <f>+entero!CC29</f>
        <v>65100.099414134114</v>
      </c>
      <c r="CD12" s="670">
        <f>+entero!CD29</f>
        <v>65131.528512554112</v>
      </c>
      <c r="CE12" s="670">
        <f>+entero!CE29</f>
        <v>64682.143413504105</v>
      </c>
      <c r="CF12" s="671">
        <f>+entero!CF29</f>
        <v>64035.227411294123</v>
      </c>
      <c r="CG12" s="662">
        <f>+entero!CG29</f>
        <v>-1150.2841449799816</v>
      </c>
      <c r="CH12" s="559">
        <f>+entero!CH29</f>
        <v>-1.7646316144760976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92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1">
        <f>+entero!CA30</f>
        <v>109749.51634105537</v>
      </c>
      <c r="CB13" s="669">
        <f>+entero!CB30</f>
        <v>109377.28117355538</v>
      </c>
      <c r="CC13" s="670">
        <f>+entero!CC30</f>
        <v>109072.14600811539</v>
      </c>
      <c r="CD13" s="670">
        <f>+entero!CD30</f>
        <v>109313.57314965538</v>
      </c>
      <c r="CE13" s="670">
        <f>+entero!CE30</f>
        <v>108813.72788996538</v>
      </c>
      <c r="CF13" s="671">
        <f>+entero!CF30</f>
        <v>108203.77866201539</v>
      </c>
      <c r="CG13" s="662">
        <f>+entero!CG30</f>
        <v>-1545.7376790399721</v>
      </c>
      <c r="CH13" s="559">
        <f>+entero!CH30</f>
        <v>-1.408423226428146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92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1">
        <f>+entero!CA31</f>
        <v>160060.3267057029</v>
      </c>
      <c r="CB14" s="669">
        <f>+entero!CB31</f>
        <v>159642.54449468292</v>
      </c>
      <c r="CC14" s="670">
        <f>+entero!CC31</f>
        <v>159300.18973420296</v>
      </c>
      <c r="CD14" s="670">
        <f>+entero!CD31</f>
        <v>159606.89656906293</v>
      </c>
      <c r="CE14" s="670">
        <f>+entero!CE31</f>
        <v>159253.74409985295</v>
      </c>
      <c r="CF14" s="671">
        <f>+entero!CF31</f>
        <v>158587.42054709294</v>
      </c>
      <c r="CG14" s="662">
        <f>+entero!CG31</f>
        <v>-1472.906158609956</v>
      </c>
      <c r="CH14" s="559">
        <f>+entero!CH31</f>
        <v>-0.92021938785501467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92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9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92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672">
        <f>+entero!CA33</f>
        <v>88.141407852254048</v>
      </c>
      <c r="CB16" s="82">
        <f>+entero!CB33</f>
        <v>88.107899989188283</v>
      </c>
      <c r="CC16" s="617">
        <f>+entero!CC33</f>
        <v>88.155924779914699</v>
      </c>
      <c r="CD16" s="617">
        <f>+entero!CD33</f>
        <v>88.02063350301006</v>
      </c>
      <c r="CE16" s="617">
        <f>+entero!CE33</f>
        <v>87.928045298325515</v>
      </c>
      <c r="CF16" s="673">
        <f>+entero!CF33</f>
        <v>87.67213133933835</v>
      </c>
      <c r="CG16" s="95"/>
      <c r="CH16" s="559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92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672">
        <f>+entero!CA34</f>
        <v>83.350817371840805</v>
      </c>
      <c r="CB17" s="82">
        <f>+entero!CB34</f>
        <v>83.296799952519891</v>
      </c>
      <c r="CC17" s="617">
        <f>+entero!CC34</f>
        <v>83.285791509468126</v>
      </c>
      <c r="CD17" s="617">
        <f>+entero!CD34</f>
        <v>83.235124849075973</v>
      </c>
      <c r="CE17" s="617">
        <f>+entero!CE34</f>
        <v>83.13716784516501</v>
      </c>
      <c r="CF17" s="673">
        <f>+entero!CF34</f>
        <v>82.944583445289453</v>
      </c>
      <c r="CG17" s="95"/>
      <c r="CH17" s="559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92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674">
        <f>+entero!CA35</f>
        <v>85.23232552825985</v>
      </c>
      <c r="CB18" s="90">
        <f>+entero!CB35</f>
        <v>85.209766716736098</v>
      </c>
      <c r="CC18" s="675">
        <f>+entero!CC35</f>
        <v>85.214100464115887</v>
      </c>
      <c r="CD18" s="675">
        <f>+entero!CD35</f>
        <v>85.184541735406754</v>
      </c>
      <c r="CE18" s="675">
        <f>+entero!CE35</f>
        <v>85.137442680762803</v>
      </c>
      <c r="CF18" s="676">
        <f>+entero!CF35</f>
        <v>85.016288568376254</v>
      </c>
      <c r="CG18" s="97"/>
      <c r="CH18" s="560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G3:G4"/>
    <mergeCell ref="Y3:Y4"/>
    <mergeCell ref="P3:P4"/>
    <mergeCell ref="O3:O4"/>
    <mergeCell ref="AK3:AK4"/>
    <mergeCell ref="AL3:AL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X3:BX4"/>
    <mergeCell ref="BY3:BY4"/>
    <mergeCell ref="BR3:BR4"/>
    <mergeCell ref="BQ3:BQ4"/>
    <mergeCell ref="BT3:BT4"/>
    <mergeCell ref="BU3:BU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F3:BF4"/>
    <mergeCell ref="BG3:BG4"/>
    <mergeCell ref="BH3:BH4"/>
    <mergeCell ref="CA3:CA4"/>
    <mergeCell ref="BJ3:BJ4"/>
    <mergeCell ref="BP3:BP4"/>
    <mergeCell ref="AG3:AG4"/>
    <mergeCell ref="S3:S4"/>
    <mergeCell ref="AU3:AU4"/>
    <mergeCell ref="AR3:AR4"/>
    <mergeCell ref="AS3:AS4"/>
    <mergeCell ref="AV3:AV4"/>
    <mergeCell ref="AX3:AX4"/>
    <mergeCell ref="BZ3:BZ4"/>
    <mergeCell ref="AW3:AW4"/>
    <mergeCell ref="AI3:AI4"/>
    <mergeCell ref="BS3:BS4"/>
    <mergeCell ref="BV3:BV4"/>
    <mergeCell ref="BW3:BW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7">
        <f>+entero!CA37</f>
        <v>4214.4818170553926</v>
      </c>
      <c r="CB6" s="678">
        <f>+entero!CB37</f>
        <v>4214.4818170553926</v>
      </c>
      <c r="CC6" s="679">
        <f>+entero!CC37</f>
        <v>4214.4818170553926</v>
      </c>
      <c r="CD6" s="679">
        <f>+entero!CD37</f>
        <v>4214.4818170553926</v>
      </c>
      <c r="CE6" s="679">
        <f>+entero!CE37</f>
        <v>4214.4818170553926</v>
      </c>
      <c r="CF6" s="680">
        <f>+entero!CF37</f>
        <v>4368.3346268221567</v>
      </c>
      <c r="CG6" s="678">
        <f>+entero!CG37</f>
        <v>153.85280976676404</v>
      </c>
      <c r="CH6" s="710">
        <f>+entero!CH37</f>
        <v>3.6505747668466482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50">
        <f>+entero!CA38</f>
        <v>1478.057618804665</v>
      </c>
      <c r="CB7" s="662">
        <f>+entero!CB38</f>
        <v>1478.057618804665</v>
      </c>
      <c r="CC7" s="663">
        <f>+entero!CC38</f>
        <v>1478.057618804665</v>
      </c>
      <c r="CD7" s="663">
        <f>+entero!CD38</f>
        <v>1478.057618804665</v>
      </c>
      <c r="CE7" s="663">
        <f>+entero!CE38</f>
        <v>1478.057618804665</v>
      </c>
      <c r="CF7" s="664">
        <f>+entero!CF38</f>
        <v>1485.4086793002919</v>
      </c>
      <c r="CG7" s="662">
        <f>+entero!CG38</f>
        <v>7.3510604956268253</v>
      </c>
      <c r="CH7" s="711">
        <f>+entero!CH38</f>
        <v>0.49734600343738222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165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50">
        <f>+entero!CA39</f>
        <v>10139.475265000003</v>
      </c>
      <c r="CB8" s="662">
        <f>+entero!CB39</f>
        <v>10139.475265000003</v>
      </c>
      <c r="CC8" s="663">
        <f>+entero!CC39</f>
        <v>10139.475265000003</v>
      </c>
      <c r="CD8" s="663">
        <f>+entero!CD39</f>
        <v>10139.475265000003</v>
      </c>
      <c r="CE8" s="663">
        <f>+entero!CE39</f>
        <v>10139.475265000003</v>
      </c>
      <c r="CF8" s="664">
        <f>+entero!CF39</f>
        <v>10189.903540000003</v>
      </c>
      <c r="CG8" s="662">
        <f>+entero!CG39</f>
        <v>50.428275000000212</v>
      </c>
      <c r="CH8" s="711">
        <f>+entero!CH39</f>
        <v>0.49734600343738222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166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50">
        <f>+entero!CA40</f>
        <v>1.0047518372857667E-14</v>
      </c>
      <c r="CB9" s="662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3">
        <f>+entero!CE40</f>
        <v>1.0047518372857667E-14</v>
      </c>
      <c r="CF9" s="664">
        <f>+entero!CF40</f>
        <v>1.0047518372857667E-14</v>
      </c>
      <c r="CG9" s="662" t="str">
        <f>+entero!CG40</f>
        <v xml:space="preserve"> </v>
      </c>
      <c r="CH9" s="711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50">
        <f>+entero!CA41</f>
        <v>2736.4241982507278</v>
      </c>
      <c r="CB10" s="662">
        <f>+entero!CB41</f>
        <v>2736.4241982507278</v>
      </c>
      <c r="CC10" s="663">
        <f>+entero!CC41</f>
        <v>2736.4241982507278</v>
      </c>
      <c r="CD10" s="663">
        <f>+entero!CD41</f>
        <v>2736.4241982507278</v>
      </c>
      <c r="CE10" s="663">
        <f>+entero!CE41</f>
        <v>2736.4241982507278</v>
      </c>
      <c r="CF10" s="664">
        <f>+entero!CF41</f>
        <v>2882.9259475218651</v>
      </c>
      <c r="CG10" s="662">
        <f>+entero!CG41</f>
        <v>146.50174927113721</v>
      </c>
      <c r="CH10" s="711">
        <f>+entero!CH41</f>
        <v>5.3537660339646687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173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50">
        <f>+entero!CA42</f>
        <v>18771.869999999995</v>
      </c>
      <c r="CB11" s="662">
        <f>+entero!CB42</f>
        <v>18771.869999999995</v>
      </c>
      <c r="CC11" s="663">
        <f>+entero!CC42</f>
        <v>18771.869999999995</v>
      </c>
      <c r="CD11" s="663">
        <f>+entero!CD42</f>
        <v>18771.869999999995</v>
      </c>
      <c r="CE11" s="663">
        <f>+entero!CE42</f>
        <v>18771.869999999995</v>
      </c>
      <c r="CF11" s="664">
        <f>+entero!CF42</f>
        <v>19776.871999999996</v>
      </c>
      <c r="CG11" s="662">
        <f>+entero!CG42</f>
        <v>1005.0020000000004</v>
      </c>
      <c r="CH11" s="711">
        <f>+entero!CH42</f>
        <v>5.3537660339646465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50">
        <f>+entero!CA44</f>
        <v>0</v>
      </c>
      <c r="CB12" s="662">
        <f>+entero!CB44</f>
        <v>0</v>
      </c>
      <c r="CC12" s="663">
        <f>+entero!CC44</f>
        <v>0</v>
      </c>
      <c r="CD12" s="663">
        <f>+entero!CD44</f>
        <v>0</v>
      </c>
      <c r="CE12" s="663">
        <f>+entero!CE44</f>
        <v>0</v>
      </c>
      <c r="CF12" s="664">
        <f>+entero!CF44</f>
        <v>0</v>
      </c>
      <c r="CG12" s="662" t="str">
        <f>+entero!CG44</f>
        <v xml:space="preserve"> </v>
      </c>
      <c r="CH12" s="711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12">
        <f>+entero!CB45</f>
        <v>0.7166180758017493</v>
      </c>
      <c r="CC13" s="9">
        <f>+entero!CC45</f>
        <v>0.7166180758017493</v>
      </c>
      <c r="CD13" s="9">
        <f>+entero!CD45</f>
        <v>0.7166180758017493</v>
      </c>
      <c r="CE13" s="9">
        <f>+entero!CE45</f>
        <v>0.7166180758017493</v>
      </c>
      <c r="CF13" s="350">
        <f>+entero!CF45</f>
        <v>0.56661807580174928</v>
      </c>
      <c r="CG13" s="708">
        <f>+entero!CG45</f>
        <v>-9.1690962099125306E-2</v>
      </c>
      <c r="CH13" s="711">
        <f>+entero!CH45</f>
        <v>-13.928255093002651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12">
        <f>+entero!CB46</f>
        <v>0.7166180758017493</v>
      </c>
      <c r="CC14" s="9">
        <f>+entero!CC46</f>
        <v>0.7166180758017493</v>
      </c>
      <c r="CD14" s="9">
        <f>+entero!CD46</f>
        <v>0.7166180758017493</v>
      </c>
      <c r="CE14" s="9">
        <f>+entero!CE46</f>
        <v>0.7166180758017493</v>
      </c>
      <c r="CF14" s="350">
        <f>+entero!CF46</f>
        <v>0.56661807580174928</v>
      </c>
      <c r="CG14" s="708">
        <f>+entero!CG46</f>
        <v>-9.1690962099125306E-2</v>
      </c>
      <c r="CH14" s="711">
        <f>+entero!CH46</f>
        <v>-13.928255093002651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12">
        <f>+entero!CB47</f>
        <v>0.8</v>
      </c>
      <c r="CC15" s="9">
        <f>+entero!CC47</f>
        <v>0.8</v>
      </c>
      <c r="CD15" s="9">
        <f>+entero!CD47</f>
        <v>0.8</v>
      </c>
      <c r="CE15" s="9">
        <f>+entero!CE47</f>
        <v>0.8</v>
      </c>
      <c r="CF15" s="350">
        <f>+entero!CF47</f>
        <v>0.8</v>
      </c>
      <c r="CG15" s="708">
        <f>+entero!CG47</f>
        <v>0.4</v>
      </c>
      <c r="CH15" s="711">
        <f>+entero!CH47</f>
        <v>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12">
        <f>+entero!CB48</f>
        <v>0.6</v>
      </c>
      <c r="CC16" s="9">
        <f>+entero!CC48</f>
        <v>0.6</v>
      </c>
      <c r="CD16" s="9">
        <f>+entero!CD48</f>
        <v>0.6</v>
      </c>
      <c r="CE16" s="9">
        <f>+entero!CE48</f>
        <v>0.6</v>
      </c>
      <c r="CF16" s="350">
        <f>+entero!CF48</f>
        <v>0.45</v>
      </c>
      <c r="CG16" s="708">
        <f>+entero!CG48</f>
        <v>-0.14999999999999997</v>
      </c>
      <c r="CH16" s="711">
        <f>+entero!CH48</f>
        <v>-25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8">
        <f>+entero!CG49</f>
        <v>0</v>
      </c>
      <c r="CH17" s="772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8">
        <f>+entero!CG50</f>
        <v>0</v>
      </c>
      <c r="CH18" s="772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9">
        <f>+entero!CG51</f>
        <v>0</v>
      </c>
      <c r="CH19" s="773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opLeftCell="A7" zoomScaleNormal="100" workbookViewId="0">
      <selection activeCell="D11" sqref="D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8" t="s">
        <v>214</v>
      </c>
      <c r="E6" s="505">
        <f>+entero!E53</f>
        <v>7436.3247335524129</v>
      </c>
      <c r="F6" s="505">
        <f>+entero!F53</f>
        <v>7505.7245383894769</v>
      </c>
      <c r="G6" s="505">
        <f>+entero!G53</f>
        <v>7613.2731137180472</v>
      </c>
      <c r="H6" s="505">
        <f>+entero!H53</f>
        <v>7723.3914353939272</v>
      </c>
      <c r="I6" s="505">
        <f>+entero!I53</f>
        <v>7780.86985197582</v>
      </c>
      <c r="J6" s="505">
        <f>+entero!J53</f>
        <v>7743.3443443597007</v>
      </c>
      <c r="K6" s="505">
        <f>+entero!K53</f>
        <v>8060.9900110466224</v>
      </c>
      <c r="L6" s="505">
        <f>+entero!L53</f>
        <v>8084.4539241955035</v>
      </c>
      <c r="M6" s="505">
        <f>+entero!M53</f>
        <v>8195.5881488327741</v>
      </c>
      <c r="N6" s="505">
        <f>+entero!N53</f>
        <v>8563.7733175419307</v>
      </c>
      <c r="O6" s="505">
        <f>+entero!O53</f>
        <v>8677.1041313870501</v>
      </c>
      <c r="P6" s="505">
        <f>+entero!P53</f>
        <v>8722.8220481694534</v>
      </c>
      <c r="Q6" s="505">
        <f>+entero!Q53</f>
        <v>8911.235507861611</v>
      </c>
      <c r="R6" s="505">
        <f>+entero!R53</f>
        <v>9034.7022003914408</v>
      </c>
      <c r="S6" s="505">
        <f>+entero!S53</f>
        <v>9100.2968241307135</v>
      </c>
      <c r="T6" s="505">
        <f>+entero!T53</f>
        <v>9118.8176020632836</v>
      </c>
      <c r="U6" s="505">
        <f>+entero!U53</f>
        <v>9013.3443904131836</v>
      </c>
      <c r="V6" s="505">
        <f>+entero!V53</f>
        <v>9123.2777419908398</v>
      </c>
      <c r="W6" s="505">
        <f>+entero!W53</f>
        <v>9011.7183464190748</v>
      </c>
      <c r="X6" s="505">
        <f>+entero!X53</f>
        <v>8988.1026070836178</v>
      </c>
      <c r="Y6" s="505">
        <f>+entero!Y53</f>
        <v>9039.8628336000311</v>
      </c>
      <c r="Z6" s="505">
        <f>+entero!Z53</f>
        <v>9161.7197094368112</v>
      </c>
      <c r="AA6" s="505">
        <f>+entero!AA53</f>
        <v>9250.6817256195118</v>
      </c>
      <c r="AB6" s="505">
        <f>+entero!AB53</f>
        <v>9388.7129717538555</v>
      </c>
      <c r="AC6" s="505">
        <f>+entero!AC53</f>
        <v>9345.9661588851814</v>
      </c>
      <c r="AD6" s="505">
        <f>+entero!AD53</f>
        <v>9328.8855646899028</v>
      </c>
      <c r="AE6" s="505">
        <f>+entero!AE53</f>
        <v>9466.6108644448977</v>
      </c>
      <c r="AF6" s="505">
        <f>+entero!AF53</f>
        <v>9617.2344898651572</v>
      </c>
      <c r="AG6" s="505">
        <f>+entero!AG53</f>
        <v>9576.8183192791021</v>
      </c>
      <c r="AH6" s="505">
        <f>+entero!AH53</f>
        <v>9628.5644951282738</v>
      </c>
      <c r="AI6" s="505">
        <f>+entero!AI53</f>
        <v>9944.2231183593176</v>
      </c>
      <c r="AJ6" s="505">
        <f>+entero!AJ53</f>
        <v>9990.5189549780771</v>
      </c>
      <c r="AK6" s="505">
        <f>+entero!AK53</f>
        <v>10201.165828514058</v>
      </c>
      <c r="AL6" s="505">
        <f>+entero!AL53</f>
        <v>10360.295082078501</v>
      </c>
      <c r="AM6" s="505">
        <f>+entero!AM53</f>
        <v>10487.715651287692</v>
      </c>
      <c r="AN6" s="505">
        <f>+entero!AN53</f>
        <v>10908.404015657978</v>
      </c>
      <c r="AO6" s="505">
        <f>+entero!AO53</f>
        <v>11302.915870322755</v>
      </c>
      <c r="AP6" s="505">
        <f>+entero!AP53</f>
        <v>11306.895975990137</v>
      </c>
      <c r="AQ6" s="505">
        <f>+entero!AQ53</f>
        <v>11485.212429326921</v>
      </c>
      <c r="AR6" s="505">
        <f>+entero!AR53</f>
        <v>11795.293937327664</v>
      </c>
      <c r="AS6" s="505">
        <f>+entero!AS53</f>
        <v>11849.106311699563</v>
      </c>
      <c r="AT6" s="505">
        <f>+entero!AT53</f>
        <v>12100.454421669598</v>
      </c>
      <c r="AU6" s="505">
        <f>+entero!AU53</f>
        <v>12279.308943706692</v>
      </c>
      <c r="AV6" s="505">
        <f>+entero!AV53</f>
        <v>12292.297537612587</v>
      </c>
      <c r="AW6" s="505">
        <f>+entero!AW53</f>
        <v>12468.966870276501</v>
      </c>
      <c r="AX6" s="505">
        <f>+entero!AX53</f>
        <v>12513.65671512014</v>
      </c>
      <c r="AY6" s="505">
        <f>+entero!AY53</f>
        <v>12719.430397468561</v>
      </c>
      <c r="AZ6" s="505">
        <f>+entero!AZ53</f>
        <v>12958.553347747191</v>
      </c>
      <c r="BA6" s="505">
        <f>+entero!BA53</f>
        <v>13592.720810307173</v>
      </c>
      <c r="BB6" s="505">
        <f>+entero!BB53</f>
        <v>13501.583372247604</v>
      </c>
      <c r="BC6" s="505">
        <f>+entero!BC53</f>
        <v>13742.486259782698</v>
      </c>
      <c r="BD6" s="505">
        <f>+entero!BD53</f>
        <v>13860.905460127318</v>
      </c>
      <c r="BE6" s="505">
        <f>+entero!BE53</f>
        <v>13851.037294782873</v>
      </c>
      <c r="BF6" s="505">
        <f>+entero!BF53</f>
        <v>14145.354998802852</v>
      </c>
      <c r="BG6" s="505">
        <f>+entero!BG53</f>
        <v>14646.404697401553</v>
      </c>
      <c r="BH6" s="505">
        <f>+entero!BH53</f>
        <v>14749.130962032317</v>
      </c>
      <c r="BI6" s="505">
        <f>+entero!BI53</f>
        <v>14859.331771607693</v>
      </c>
      <c r="BJ6" s="505">
        <f>+entero!BJ53</f>
        <v>15016.316591852166</v>
      </c>
      <c r="BK6" s="505">
        <f>+entero!BK53</f>
        <v>15394.037265723458</v>
      </c>
      <c r="BL6" s="505">
        <f>+entero!BL53</f>
        <v>15716.261692702625</v>
      </c>
      <c r="BM6" s="505">
        <f>+entero!BM53</f>
        <v>16644.79138804373</v>
      </c>
      <c r="BN6" s="505">
        <f>+entero!BN53</f>
        <v>16648.685296399421</v>
      </c>
      <c r="BO6" s="505">
        <f>+entero!BO53</f>
        <v>16661.301898045193</v>
      </c>
      <c r="BP6" s="505">
        <f>+entero!BP53</f>
        <v>16928.585560451895</v>
      </c>
      <c r="BQ6" s="505">
        <f>+entero!BQ53</f>
        <v>17163.265701992717</v>
      </c>
      <c r="BR6" s="505">
        <f>+entero!BR53</f>
        <v>17361.505899017488</v>
      </c>
      <c r="BS6" s="505">
        <f>+entero!BS53</f>
        <v>17587.787922128282</v>
      </c>
      <c r="BT6" s="505">
        <f>+entero!BT53</f>
        <v>17597.806500077259</v>
      </c>
      <c r="BU6" s="505">
        <f>+entero!BU53</f>
        <v>17705.527440096208</v>
      </c>
      <c r="BV6" s="505">
        <f>+entero!BV53</f>
        <v>18173.917027022293</v>
      </c>
      <c r="BW6" s="505">
        <f>+entero!BW53</f>
        <v>18587.777384541248</v>
      </c>
      <c r="BX6" s="505">
        <f>+entero!BX53</f>
        <v>18949.493817037903</v>
      </c>
      <c r="BY6" s="505">
        <f>+entero!BY53</f>
        <v>19982.541551956259</v>
      </c>
      <c r="BZ6" s="505">
        <f>+entero!BZ53</f>
        <v>19925.857771848827</v>
      </c>
      <c r="CA6" s="505">
        <f>+entero!CA53</f>
        <v>19980.440443450861</v>
      </c>
      <c r="CB6" s="681">
        <f>+entero!CB53</f>
        <v>19925.189553277392</v>
      </c>
      <c r="CC6" s="682">
        <f>+entero!CC53</f>
        <v>19897.079955981484</v>
      </c>
      <c r="CD6" s="682">
        <f>+entero!CD53</f>
        <v>19964.149126525204</v>
      </c>
      <c r="CE6" s="682">
        <f>+entero!CE53</f>
        <v>19941.189265670979</v>
      </c>
      <c r="CF6" s="683">
        <f>+entero!CF53</f>
        <v>19906.882910644748</v>
      </c>
      <c r="CG6" s="681">
        <f>+entero!CG53</f>
        <v>-73.557532806113159</v>
      </c>
      <c r="CH6" s="561">
        <f>+entero!CH53</f>
        <v>-0.3681477043226189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3" t="s">
        <v>220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82.026441293331402</v>
      </c>
      <c r="BY7" s="714">
        <f>+entero!BY54</f>
        <v>82.655058403810415</v>
      </c>
      <c r="BZ7" s="714">
        <f>+entero!BZ54</f>
        <v>82.575147938433659</v>
      </c>
      <c r="CA7" s="714">
        <f>+entero!CA54</f>
        <v>82.557686317909699</v>
      </c>
      <c r="CB7" s="715">
        <f>+entero!CB54</f>
        <v>82.523034960652978</v>
      </c>
      <c r="CC7" s="716">
        <f>+entero!CC54</f>
        <v>82.531191836290603</v>
      </c>
      <c r="CD7" s="716">
        <f>+entero!CD54</f>
        <v>82.554512267910823</v>
      </c>
      <c r="CE7" s="716">
        <f>+entero!CE54</f>
        <v>82.512307389755577</v>
      </c>
      <c r="CF7" s="717">
        <f>+entero!CF54</f>
        <v>82.397066940071895</v>
      </c>
      <c r="CG7" s="681">
        <f>+entero!CG54</f>
        <v>-0.16061937783780422</v>
      </c>
      <c r="CH7" s="561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200</v>
      </c>
      <c r="E8" s="505">
        <f>+entero!E55</f>
        <v>6718.1142926542325</v>
      </c>
      <c r="F8" s="505">
        <f>+entero!F55</f>
        <v>6795.2859686312759</v>
      </c>
      <c r="G8" s="505">
        <f>+entero!G55</f>
        <v>6900.1222203572452</v>
      </c>
      <c r="H8" s="505">
        <f>+entero!H55</f>
        <v>6993.5752413213768</v>
      </c>
      <c r="I8" s="505">
        <f>+entero!I55</f>
        <v>7050.5879633845052</v>
      </c>
      <c r="J8" s="505">
        <f>+entero!J55</f>
        <v>7088.6891585609765</v>
      </c>
      <c r="K8" s="505">
        <f>+entero!K55</f>
        <v>7421.2716665093258</v>
      </c>
      <c r="L8" s="505">
        <f>+entero!L55</f>
        <v>7430.3942750444758</v>
      </c>
      <c r="M8" s="505">
        <f>+entero!M55</f>
        <v>7579.8689981692969</v>
      </c>
      <c r="N8" s="505">
        <f>+entero!N55</f>
        <v>7953.1961228608316</v>
      </c>
      <c r="O8" s="505">
        <f>+entero!O55</f>
        <v>8075.1321067618373</v>
      </c>
      <c r="P8" s="505">
        <f>+entero!P55</f>
        <v>8092.2059153744631</v>
      </c>
      <c r="Q8" s="505">
        <f>+entero!Q55</f>
        <v>8307.7300529598288</v>
      </c>
      <c r="R8" s="505">
        <f>+entero!R55</f>
        <v>8455.103824001435</v>
      </c>
      <c r="S8" s="505">
        <f>+entero!S55</f>
        <v>8551.9070922338615</v>
      </c>
      <c r="T8" s="505">
        <f>+entero!T55</f>
        <v>8568.0960421047348</v>
      </c>
      <c r="U8" s="505">
        <f>+entero!U55</f>
        <v>8482.882608728838</v>
      </c>
      <c r="V8" s="505">
        <f>+entero!V55</f>
        <v>8571.4634393730266</v>
      </c>
      <c r="W8" s="505">
        <f>+entero!W55</f>
        <v>8521.9000901276904</v>
      </c>
      <c r="X8" s="505">
        <f>+entero!X55</f>
        <v>8503.8085947431846</v>
      </c>
      <c r="Y8" s="505">
        <f>+entero!Y55</f>
        <v>8566.3323076972738</v>
      </c>
      <c r="Z8" s="505">
        <f>+entero!Z55</f>
        <v>8717.2698197991394</v>
      </c>
      <c r="AA8" s="505">
        <f>+entero!AA55</f>
        <v>8815.1530570961258</v>
      </c>
      <c r="AB8" s="505">
        <f>+entero!AB55</f>
        <v>8969.3654846336212</v>
      </c>
      <c r="AC8" s="505">
        <f>+entero!AC55</f>
        <v>8918.9528193648403</v>
      </c>
      <c r="AD8" s="505">
        <f>+entero!AD55</f>
        <v>8883.5799133606615</v>
      </c>
      <c r="AE8" s="505">
        <f>+entero!AE55</f>
        <v>9031.9106303453755</v>
      </c>
      <c r="AF8" s="505">
        <f>+entero!AF55</f>
        <v>9140.963999014346</v>
      </c>
      <c r="AG8" s="505">
        <f>+entero!AG55</f>
        <v>9022.9044842642979</v>
      </c>
      <c r="AH8" s="505">
        <f>+entero!AH55</f>
        <v>9064.9935291124093</v>
      </c>
      <c r="AI8" s="505">
        <f>+entero!AI55</f>
        <v>9354.5214796444761</v>
      </c>
      <c r="AJ8" s="505">
        <f>+entero!AJ55</f>
        <v>9415.9445407477888</v>
      </c>
      <c r="AK8" s="505">
        <f>+entero!AK55</f>
        <v>9664.2690155667387</v>
      </c>
      <c r="AL8" s="505">
        <f>+entero!AL55</f>
        <v>9830.869116793594</v>
      </c>
      <c r="AM8" s="505">
        <f>+entero!AM55</f>
        <v>9948.9088803363175</v>
      </c>
      <c r="AN8" s="505">
        <f>+entero!AN55</f>
        <v>10329.405601701748</v>
      </c>
      <c r="AO8" s="505">
        <f>+entero!AO55</f>
        <v>10714.504030484693</v>
      </c>
      <c r="AP8" s="505">
        <f>+entero!AP55</f>
        <v>10730.778117993586</v>
      </c>
      <c r="AQ8" s="505">
        <f>+entero!AQ55</f>
        <v>10892.596314524344</v>
      </c>
      <c r="AR8" s="505">
        <f>+entero!AR55</f>
        <v>11194.93839118484</v>
      </c>
      <c r="AS8" s="505">
        <f>+entero!AS55</f>
        <v>11237.30368220831</v>
      </c>
      <c r="AT8" s="505">
        <f>+entero!AT55</f>
        <v>11444.926588921749</v>
      </c>
      <c r="AU8" s="505">
        <f>+entero!AU55</f>
        <v>11654.782834906327</v>
      </c>
      <c r="AV8" s="505">
        <f>+entero!AV55</f>
        <v>11613.157551885075</v>
      </c>
      <c r="AW8" s="505">
        <f>+entero!AW55</f>
        <v>11826.501364620381</v>
      </c>
      <c r="AX8" s="505">
        <f>+entero!AX55</f>
        <v>11937.18524521908</v>
      </c>
      <c r="AY8" s="505">
        <f>+entero!AY55</f>
        <v>12112.097737328622</v>
      </c>
      <c r="AZ8" s="505">
        <f>+entero!AZ55</f>
        <v>12422.121440183051</v>
      </c>
      <c r="BA8" s="505">
        <f>+entero!BA55</f>
        <v>13128.562049310087</v>
      </c>
      <c r="BB8" s="505">
        <f>+entero!BB55</f>
        <v>13028.18836235402</v>
      </c>
      <c r="BC8" s="505">
        <f>+entero!BC55</f>
        <v>13206.880526480945</v>
      </c>
      <c r="BD8" s="505">
        <f>+entero!BD55</f>
        <v>13289.51562975852</v>
      </c>
      <c r="BE8" s="505">
        <f>+entero!BE55</f>
        <v>13280.519732756629</v>
      </c>
      <c r="BF8" s="505">
        <f>+entero!BF55</f>
        <v>13448.658456415098</v>
      </c>
      <c r="BG8" s="505">
        <f>+entero!BG55</f>
        <v>13773.254013965692</v>
      </c>
      <c r="BH8" s="505">
        <f>+entero!BH55</f>
        <v>13806.875493472553</v>
      </c>
      <c r="BI8" s="505">
        <f>+entero!BI55</f>
        <v>13941.088936861339</v>
      </c>
      <c r="BJ8" s="505">
        <f>+entero!BJ55</f>
        <v>14178.020292779278</v>
      </c>
      <c r="BK8" s="505">
        <f>+entero!BK55</f>
        <v>14485.140816461069</v>
      </c>
      <c r="BL8" s="505">
        <f>+entero!BL55</f>
        <v>14546.8568852551</v>
      </c>
      <c r="BM8" s="505">
        <f>+entero!BM55</f>
        <v>15443.858991759475</v>
      </c>
      <c r="BN8" s="505">
        <f>+entero!BN55</f>
        <v>15285.884144163265</v>
      </c>
      <c r="BO8" s="505">
        <f>+entero!BO55</f>
        <v>15226.339787798834</v>
      </c>
      <c r="BP8" s="505">
        <f>+entero!BP55</f>
        <v>15403.581991750725</v>
      </c>
      <c r="BQ8" s="505">
        <f>+entero!BQ55</f>
        <v>15534.218962116618</v>
      </c>
      <c r="BR8" s="505">
        <f>+entero!BR55</f>
        <v>15558.824554154515</v>
      </c>
      <c r="BS8" s="505">
        <f>+entero!BS55</f>
        <v>15792.521004262393</v>
      </c>
      <c r="BT8" s="505">
        <f>+entero!BT55</f>
        <v>15701.436822087464</v>
      </c>
      <c r="BU8" s="505">
        <f>+entero!BU55</f>
        <v>15835.703252415453</v>
      </c>
      <c r="BV8" s="505">
        <f>+entero!BV55</f>
        <v>16307.986526370692</v>
      </c>
      <c r="BW8" s="505">
        <f>+entero!BW55</f>
        <v>16656.539289449407</v>
      </c>
      <c r="BX8" s="505">
        <f>+entero!BX55</f>
        <v>17041.101754469386</v>
      </c>
      <c r="BY8" s="505">
        <f>+entero!BY55</f>
        <v>18018.697460396499</v>
      </c>
      <c r="BZ8" s="505">
        <f>+entero!BZ55</f>
        <v>17960.567817840074</v>
      </c>
      <c r="CA8" s="505">
        <f>+entero!CA55</f>
        <v>18005.875796208878</v>
      </c>
      <c r="CB8" s="681">
        <f>+entero!CB55</f>
        <v>17948.59569373366</v>
      </c>
      <c r="CC8" s="682">
        <f>+entero!CC55</f>
        <v>17918.930954227835</v>
      </c>
      <c r="CD8" s="682">
        <f>+entero!CD55</f>
        <v>17984.428684178267</v>
      </c>
      <c r="CE8" s="682">
        <f>+entero!CE55</f>
        <v>17959.861911439202</v>
      </c>
      <c r="CF8" s="683">
        <f>+entero!CF55</f>
        <v>17874.075357506259</v>
      </c>
      <c r="CG8" s="681">
        <f>+entero!CG55</f>
        <v>-131.80043870261943</v>
      </c>
      <c r="CH8" s="561">
        <f>+entero!CH55</f>
        <v>-0.73198571507624433</v>
      </c>
      <c r="CI8" s="3"/>
      <c r="CJ8" s="506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13" t="s">
        <v>194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80.348426168189292</v>
      </c>
      <c r="BZ9" s="714">
        <f>+entero!BZ56</f>
        <v>80.285617812892866</v>
      </c>
      <c r="CA9" s="714">
        <f>+entero!CA56</f>
        <v>80.355267470489366</v>
      </c>
      <c r="CB9" s="715">
        <f>+entero!CB56</f>
        <v>80.311486176460392</v>
      </c>
      <c r="CC9" s="716">
        <f>+entero!CC56</f>
        <v>80.318075571991628</v>
      </c>
      <c r="CD9" s="716">
        <f>+entero!CD56</f>
        <v>80.353460865022981</v>
      </c>
      <c r="CE9" s="716">
        <f>+entero!CE56</f>
        <v>80.317783025669158</v>
      </c>
      <c r="CF9" s="717">
        <f>+entero!CF56</f>
        <v>80.124133525709766</v>
      </c>
      <c r="CG9" s="681">
        <f>+entero!CG56</f>
        <v>-0.23113394477960014</v>
      </c>
      <c r="CH9" s="562">
        <f>+entero!CH56</f>
        <v>0</v>
      </c>
      <c r="CI9" s="3"/>
      <c r="CJ9" s="506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81"/>
      <c r="CH10" s="561"/>
      <c r="CI10" s="3"/>
      <c r="CJ10" s="506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195</v>
      </c>
      <c r="E11" s="505">
        <f>+entero!E58</f>
        <v>1411.4990097733144</v>
      </c>
      <c r="F11" s="505">
        <f>+entero!F58</f>
        <v>1430.9260956972739</v>
      </c>
      <c r="G11" s="505">
        <f>+entero!G58</f>
        <v>1443.3123060430419</v>
      </c>
      <c r="H11" s="505">
        <f>+entero!H58</f>
        <v>1450.6478924461983</v>
      </c>
      <c r="I11" s="505">
        <f>+entero!I58</f>
        <v>1427.9342192195122</v>
      </c>
      <c r="J11" s="505">
        <f>+entero!J58</f>
        <v>1433.2295473744614</v>
      </c>
      <c r="K11" s="505">
        <f>+entero!K58</f>
        <v>1531.5843251305594</v>
      </c>
      <c r="L11" s="505">
        <f>+entero!L58</f>
        <v>1518.6002393342899</v>
      </c>
      <c r="M11" s="505">
        <f>+entero!M58</f>
        <v>1569.00882482066</v>
      </c>
      <c r="N11" s="505">
        <f>+entero!N58</f>
        <v>1734.2857422309901</v>
      </c>
      <c r="O11" s="505">
        <f>+entero!O58</f>
        <v>1774.4362068780488</v>
      </c>
      <c r="P11" s="505">
        <f>+entero!P58</f>
        <v>1860.6021333055955</v>
      </c>
      <c r="Q11" s="505">
        <f>+entero!Q58</f>
        <v>1896.1183797833573</v>
      </c>
      <c r="R11" s="505">
        <f>+entero!R58</f>
        <v>1934.7310102381641</v>
      </c>
      <c r="S11" s="505">
        <f>+entero!S58</f>
        <v>1962.0757000846488</v>
      </c>
      <c r="T11" s="505">
        <f>+entero!T58</f>
        <v>1959.4535473787666</v>
      </c>
      <c r="U11" s="505">
        <f>+entero!U58</f>
        <v>1848.8897166571019</v>
      </c>
      <c r="V11" s="505">
        <f>+entero!V58</f>
        <v>1938.5365361334291</v>
      </c>
      <c r="W11" s="505">
        <f>+entero!W58</f>
        <v>1927.6376167905305</v>
      </c>
      <c r="X11" s="505">
        <f>+entero!X58</f>
        <v>1923.0812556140604</v>
      </c>
      <c r="Y11" s="505">
        <f>+entero!Y58</f>
        <v>1913.6853442051645</v>
      </c>
      <c r="Z11" s="505">
        <f>+entero!Z58</f>
        <v>1935.1376687058823</v>
      </c>
      <c r="AA11" s="505">
        <f>+entero!AA58</f>
        <v>1986.0577226154944</v>
      </c>
      <c r="AB11" s="505">
        <f>+entero!AB58</f>
        <v>2040.7379597341956</v>
      </c>
      <c r="AC11" s="505">
        <f>+entero!AC58</f>
        <v>2126.7241875672903</v>
      </c>
      <c r="AD11" s="505">
        <f>+entero!AD58</f>
        <v>2142.6915025281696</v>
      </c>
      <c r="AE11" s="505">
        <f>+entero!AE58</f>
        <v>2203.6599050497107</v>
      </c>
      <c r="AF11" s="505">
        <f>+entero!AF58</f>
        <v>2216.0810073409416</v>
      </c>
      <c r="AG11" s="505">
        <f>+entero!AG58</f>
        <v>2109.289012521916</v>
      </c>
      <c r="AH11" s="505">
        <f>+entero!AH58</f>
        <v>2081.8161516606674</v>
      </c>
      <c r="AI11" s="505">
        <f>+entero!AI58</f>
        <v>2161.0326962603922</v>
      </c>
      <c r="AJ11" s="505">
        <f>+entero!AJ58</f>
        <v>2152.7675541982244</v>
      </c>
      <c r="AK11" s="505">
        <f>+entero!AK58</f>
        <v>2223.6106998545852</v>
      </c>
      <c r="AL11" s="505">
        <f>+entero!AL58</f>
        <v>2200.4858537586606</v>
      </c>
      <c r="AM11" s="505">
        <f>+entero!AM58</f>
        <v>2272.1770091052399</v>
      </c>
      <c r="AN11" s="505">
        <f>+entero!AN58</f>
        <v>2420.7454641310492</v>
      </c>
      <c r="AO11" s="505">
        <f>+entero!AO58</f>
        <v>2479.269743568148</v>
      </c>
      <c r="AP11" s="505">
        <f>+entero!AP58</f>
        <v>2467.6264863055399</v>
      </c>
      <c r="AQ11" s="505">
        <f>+entero!AQ58</f>
        <v>2517.1411657455537</v>
      </c>
      <c r="AR11" s="505">
        <f>+entero!AR58</f>
        <v>2593.0949453430035</v>
      </c>
      <c r="AS11" s="505">
        <f>+entero!AS58</f>
        <v>2614.6930266576533</v>
      </c>
      <c r="AT11" s="505">
        <f>+entero!AT58</f>
        <v>2718.9806329925946</v>
      </c>
      <c r="AU11" s="505">
        <f>+entero!AU58</f>
        <v>2730.038069941239</v>
      </c>
      <c r="AV11" s="505">
        <f>+entero!AV58</f>
        <v>2566.9022250254516</v>
      </c>
      <c r="AW11" s="505">
        <f>+entero!AW58</f>
        <v>2683.4391727991697</v>
      </c>
      <c r="AX11" s="505">
        <f>+entero!AX58</f>
        <v>2708.8685425497301</v>
      </c>
      <c r="AY11" s="505">
        <f>+entero!AY58</f>
        <v>2789.0546784386183</v>
      </c>
      <c r="AZ11" s="505">
        <f>+entero!AZ58</f>
        <v>2867.2352033974757</v>
      </c>
      <c r="BA11" s="505">
        <f>+entero!BA58</f>
        <v>3162.3139884787838</v>
      </c>
      <c r="BB11" s="505">
        <f>+entero!BB58</f>
        <v>3002.2261062073226</v>
      </c>
      <c r="BC11" s="505">
        <f>+entero!BC58</f>
        <v>3114.4909658747983</v>
      </c>
      <c r="BD11" s="505">
        <f>+entero!BD58</f>
        <v>3102.9186201141229</v>
      </c>
      <c r="BE11" s="505">
        <f>+entero!BE58</f>
        <v>2990.1527148219798</v>
      </c>
      <c r="BF11" s="505">
        <f>+entero!BF58</f>
        <v>3039.7391099890192</v>
      </c>
      <c r="BG11" s="505">
        <f>+entero!BG58</f>
        <v>3214.9478464490603</v>
      </c>
      <c r="BH11" s="505">
        <f>+entero!BH58</f>
        <v>3096.3994729805308</v>
      </c>
      <c r="BI11" s="505">
        <f>+entero!BI58</f>
        <v>3063.0564573749757</v>
      </c>
      <c r="BJ11" s="505">
        <f>+entero!BJ58</f>
        <v>3190.8132464691284</v>
      </c>
      <c r="BK11" s="505">
        <f>+entero!BK58</f>
        <v>3335.7564227921439</v>
      </c>
      <c r="BL11" s="505">
        <f>+entero!BL58</f>
        <v>3425.8791271122454</v>
      </c>
      <c r="BM11" s="505">
        <f>+entero!BM58</f>
        <v>3682.9136783294462</v>
      </c>
      <c r="BN11" s="505">
        <f>+entero!BN58</f>
        <v>3579.6490057594751</v>
      </c>
      <c r="BO11" s="505">
        <f>+entero!BO58</f>
        <v>3572.3352994752181</v>
      </c>
      <c r="BP11" s="505">
        <f>+entero!BP58</f>
        <v>3672.3388577871719</v>
      </c>
      <c r="BQ11" s="505">
        <f>+entero!BQ58</f>
        <v>3587.8769430524781</v>
      </c>
      <c r="BR11" s="505">
        <f>+entero!BR58</f>
        <v>3656.9697338425653</v>
      </c>
      <c r="BS11" s="505">
        <f>+entero!BS58</f>
        <v>3731.3294295860055</v>
      </c>
      <c r="BT11" s="505">
        <f>+entero!BT58</f>
        <v>3555.8916300699707</v>
      </c>
      <c r="BU11" s="505">
        <f>+entero!BU58</f>
        <v>3504.9126129548099</v>
      </c>
      <c r="BV11" s="505">
        <f>+entero!BV58</f>
        <v>3710.2066301740692</v>
      </c>
      <c r="BW11" s="505">
        <f>+entero!BW58</f>
        <v>3783.1677654102214</v>
      </c>
      <c r="BX11" s="505">
        <f>+entero!BX58</f>
        <v>4088.0729619635563</v>
      </c>
      <c r="BY11" s="505">
        <f>+entero!BY58</f>
        <v>4230.8218102346937</v>
      </c>
      <c r="BZ11" s="505">
        <f>+entero!BZ58</f>
        <v>4192.32883386503</v>
      </c>
      <c r="CA11" s="505">
        <f>+entero!CA58</f>
        <v>4175.7278152425806</v>
      </c>
      <c r="CB11" s="681">
        <f>+entero!CB58</f>
        <v>4199.1523290924342</v>
      </c>
      <c r="CC11" s="682">
        <f>+entero!CC58</f>
        <v>4187.1393623810654</v>
      </c>
      <c r="CD11" s="682">
        <f>+entero!CD58</f>
        <v>4212.5091424131351</v>
      </c>
      <c r="CE11" s="682">
        <f>+entero!CE58</f>
        <v>4173.9142895224641</v>
      </c>
      <c r="CF11" s="683">
        <f>+entero!CF58</f>
        <v>4090.9568245909786</v>
      </c>
      <c r="CG11" s="681"/>
      <c r="CH11" s="561"/>
      <c r="CI11" s="3"/>
      <c r="CJ11" s="506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9" t="s">
        <v>194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73.305689779494045</v>
      </c>
      <c r="BZ12" s="714">
        <f>+entero!BZ59</f>
        <v>73.147642796593644</v>
      </c>
      <c r="CA12" s="714">
        <f>+entero!CA59</f>
        <v>73.014658866368379</v>
      </c>
      <c r="CB12" s="715">
        <f>+entero!CB59</f>
        <v>73.03328495596385</v>
      </c>
      <c r="CC12" s="716">
        <f>+entero!CC59</f>
        <v>73.156367964996321</v>
      </c>
      <c r="CD12" s="716">
        <f>+entero!CD59</f>
        <v>73.000224681251453</v>
      </c>
      <c r="CE12" s="716">
        <f>+entero!CE59</f>
        <v>72.729421069656979</v>
      </c>
      <c r="CF12" s="717">
        <f>+entero!CF59</f>
        <v>71.870763576439515</v>
      </c>
      <c r="CG12" s="681">
        <f>+entero!CG58</f>
        <v>-84.770990651602006</v>
      </c>
      <c r="CH12" s="561">
        <f>+entero!CH58</f>
        <v>-2.030088990526735</v>
      </c>
      <c r="CI12" s="3"/>
      <c r="CJ12" s="506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81"/>
      <c r="CH13" s="561"/>
      <c r="CI13" s="3"/>
      <c r="CJ13" s="506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196</v>
      </c>
      <c r="E14" s="505">
        <f>+entero!E61</f>
        <v>2683.5595197417506</v>
      </c>
      <c r="F14" s="505">
        <f>+entero!F61</f>
        <v>2674.160192286944</v>
      </c>
      <c r="G14" s="505">
        <f>+entero!G61</f>
        <v>2695.8143933400288</v>
      </c>
      <c r="H14" s="505">
        <f>+entero!H61</f>
        <v>2674.8293122123391</v>
      </c>
      <c r="I14" s="505">
        <f>+entero!I61</f>
        <v>2698.1381607977046</v>
      </c>
      <c r="J14" s="505">
        <f>+entero!J61</f>
        <v>2681.1171048809188</v>
      </c>
      <c r="K14" s="505">
        <f>+entero!K61</f>
        <v>2821.2403848895265</v>
      </c>
      <c r="L14" s="505">
        <f>+entero!L61</f>
        <v>2835.1822509411759</v>
      </c>
      <c r="M14" s="505">
        <f>+entero!M61</f>
        <v>2910.6858805265429</v>
      </c>
      <c r="N14" s="505">
        <f>+entero!N61</f>
        <v>3080.5458263802011</v>
      </c>
      <c r="O14" s="505">
        <f>+entero!O61</f>
        <v>3106.7703756786232</v>
      </c>
      <c r="P14" s="505">
        <f>+entero!P61</f>
        <v>3065.5649086111903</v>
      </c>
      <c r="Q14" s="505">
        <f>+entero!Q61</f>
        <v>3161.9890477073168</v>
      </c>
      <c r="R14" s="505">
        <f>+entero!R61</f>
        <v>3254.9462476585368</v>
      </c>
      <c r="S14" s="505">
        <f>+entero!S61</f>
        <v>3325.1669299913915</v>
      </c>
      <c r="T14" s="505">
        <f>+entero!T61</f>
        <v>3361.4551934505016</v>
      </c>
      <c r="U14" s="505">
        <f>+entero!U61</f>
        <v>3357.6799676901005</v>
      </c>
      <c r="V14" s="505">
        <f>+entero!V61</f>
        <v>3359.4184101578189</v>
      </c>
      <c r="W14" s="505">
        <f>+entero!W61</f>
        <v>3284.2909983443328</v>
      </c>
      <c r="X14" s="505">
        <f>+entero!X61</f>
        <v>3260.9145162869436</v>
      </c>
      <c r="Y14" s="505">
        <f>+entero!Y61</f>
        <v>3304.0126426312772</v>
      </c>
      <c r="Z14" s="505">
        <f>+entero!Z61</f>
        <v>3341.8591119469156</v>
      </c>
      <c r="AA14" s="505">
        <f>+entero!AA61</f>
        <v>3360.8012714361539</v>
      </c>
      <c r="AB14" s="505">
        <f>+entero!AB61</f>
        <v>3405.9774554899423</v>
      </c>
      <c r="AC14" s="505">
        <f>+entero!AC61</f>
        <v>3249.461327110374</v>
      </c>
      <c r="AD14" s="505">
        <f>+entero!AD61</f>
        <v>3253.5983161043223</v>
      </c>
      <c r="AE14" s="505">
        <f>+entero!AE61</f>
        <v>3332.3238497421967</v>
      </c>
      <c r="AF14" s="505">
        <f>+entero!AF61</f>
        <v>3410.6251769159421</v>
      </c>
      <c r="AG14" s="505">
        <f>+entero!AG61</f>
        <v>3398.7371577515246</v>
      </c>
      <c r="AH14" s="505">
        <f>+entero!AH61</f>
        <v>3440.0017843687956</v>
      </c>
      <c r="AI14" s="505">
        <f>+entero!AI61</f>
        <v>3590.9062826837212</v>
      </c>
      <c r="AJ14" s="505">
        <f>+entero!AJ61</f>
        <v>3578.8550501336531</v>
      </c>
      <c r="AK14" s="505">
        <f>+entero!AK61</f>
        <v>3672.1067850537115</v>
      </c>
      <c r="AL14" s="505">
        <f>+entero!AL61</f>
        <v>3765.3654961729258</v>
      </c>
      <c r="AM14" s="505">
        <f>+entero!AM61</f>
        <v>3736.7418078685587</v>
      </c>
      <c r="AN14" s="505">
        <f>+entero!AN61</f>
        <v>3820.182670725656</v>
      </c>
      <c r="AO14" s="505">
        <f>+entero!AO61</f>
        <v>4030.3486364256564</v>
      </c>
      <c r="AP14" s="505">
        <f>+entero!AP61</f>
        <v>3921.3076190731776</v>
      </c>
      <c r="AQ14" s="505">
        <f>+entero!AQ61</f>
        <v>3924.9675634991254</v>
      </c>
      <c r="AR14" s="505">
        <f>+entero!AR61</f>
        <v>4021.9910174206998</v>
      </c>
      <c r="AS14" s="505">
        <f>+entero!AS61</f>
        <v>4014.6920990871718</v>
      </c>
      <c r="AT14" s="505">
        <f>+entero!AT61</f>
        <v>4034.6843924962686</v>
      </c>
      <c r="AU14" s="505">
        <f>+entero!AU61</f>
        <v>4142.073666325191</v>
      </c>
      <c r="AV14" s="505">
        <f>+entero!AV61</f>
        <v>4151.093366903383</v>
      </c>
      <c r="AW14" s="505">
        <f>+entero!AW61</f>
        <v>4180.899929767289</v>
      </c>
      <c r="AX14" s="505">
        <f>+entero!AX61</f>
        <v>4174.1562017196502</v>
      </c>
      <c r="AY14" s="505">
        <f>+entero!AY61</f>
        <v>4181.7256049419011</v>
      </c>
      <c r="AZ14" s="505">
        <f>+entero!AZ61</f>
        <v>4301.6063157472418</v>
      </c>
      <c r="BA14" s="505">
        <f>+entero!BA61</f>
        <v>4613.3913022100232</v>
      </c>
      <c r="BB14" s="505">
        <f>+entero!BB61</f>
        <v>4620.2226845474279</v>
      </c>
      <c r="BC14" s="505">
        <f>+entero!BC61</f>
        <v>4620.5901707788171</v>
      </c>
      <c r="BD14" s="505">
        <f>+entero!BD61</f>
        <v>4600.3866914504579</v>
      </c>
      <c r="BE14" s="505">
        <f>+entero!BE61</f>
        <v>4637.9022222899239</v>
      </c>
      <c r="BF14" s="505">
        <f>+entero!BF61</f>
        <v>4570.9535730390089</v>
      </c>
      <c r="BG14" s="505">
        <f>+entero!BG61</f>
        <v>4679.9737256321196</v>
      </c>
      <c r="BH14" s="505">
        <f>+entero!BH61</f>
        <v>4823.8484898680854</v>
      </c>
      <c r="BI14" s="505">
        <f>+entero!BI61</f>
        <v>4923.7442554786876</v>
      </c>
      <c r="BJ14" s="505">
        <f>+entero!BJ61</f>
        <v>4904.8534068852086</v>
      </c>
      <c r="BK14" s="505">
        <f>+entero!BK61</f>
        <v>5018.1877708646161</v>
      </c>
      <c r="BL14" s="505">
        <f>+entero!BL61</f>
        <v>4964.4675210743426</v>
      </c>
      <c r="BM14" s="505">
        <f>+entero!BM61</f>
        <v>5518.1839676137024</v>
      </c>
      <c r="BN14" s="505">
        <f>+entero!BN61</f>
        <v>5453.9596144854222</v>
      </c>
      <c r="BO14" s="505">
        <f>+entero!BO61</f>
        <v>5375.3006455743443</v>
      </c>
      <c r="BP14" s="505">
        <f>+entero!BP61</f>
        <v>5442.4927383294444</v>
      </c>
      <c r="BQ14" s="505">
        <f>+entero!BQ61</f>
        <v>5645.1431689402334</v>
      </c>
      <c r="BR14" s="505">
        <f>+entero!BR61</f>
        <v>5571.2369095903787</v>
      </c>
      <c r="BS14" s="505">
        <f>+entero!BS61</f>
        <v>5609.3515855481055</v>
      </c>
      <c r="BT14" s="505">
        <f>+entero!BT61</f>
        <v>5584.8714770758015</v>
      </c>
      <c r="BU14" s="505">
        <f>+entero!BU61</f>
        <v>5623.6665855481051</v>
      </c>
      <c r="BV14" s="505">
        <f>+entero!BV61</f>
        <v>5763.1953442902741</v>
      </c>
      <c r="BW14" s="505">
        <f>+entero!BW61</f>
        <v>5891.128308501643</v>
      </c>
      <c r="BX14" s="505">
        <f>+entero!BX61</f>
        <v>5824.0005335597662</v>
      </c>
      <c r="BY14" s="505">
        <f>+entero!BY61</f>
        <v>6456.8597969475204</v>
      </c>
      <c r="BZ14" s="505">
        <f>+entero!BZ61</f>
        <v>6428.1436646153452</v>
      </c>
      <c r="CA14" s="505">
        <f>+entero!CA61</f>
        <v>6496.2106100264227</v>
      </c>
      <c r="CB14" s="681">
        <f>+entero!CB61</f>
        <v>6422.1455044185514</v>
      </c>
      <c r="CC14" s="682">
        <f>+entero!CC61</f>
        <v>6409.9193285687006</v>
      </c>
      <c r="CD14" s="682">
        <f>+entero!CD61</f>
        <v>6440.5312882071803</v>
      </c>
      <c r="CE14" s="682">
        <f>+entero!CE61</f>
        <v>6433.1755796590769</v>
      </c>
      <c r="CF14" s="683">
        <f>+entero!CF61</f>
        <v>6438.5643222625768</v>
      </c>
      <c r="CG14" s="681"/>
      <c r="CH14" s="561"/>
      <c r="CI14" s="3"/>
      <c r="CJ14" s="506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9" t="s">
        <v>194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76.383103504698411</v>
      </c>
      <c r="BZ15" s="714">
        <f>+entero!BZ62</f>
        <v>76.278017698230215</v>
      </c>
      <c r="CA15" s="714">
        <f>+entero!CA62</f>
        <v>76.343433438765786</v>
      </c>
      <c r="CB15" s="715">
        <f>+entero!CB62</f>
        <v>76.163419804938229</v>
      </c>
      <c r="CC15" s="716">
        <f>+entero!CC62</f>
        <v>76.075616304442548</v>
      </c>
      <c r="CD15" s="716">
        <f>+entero!CD62</f>
        <v>76.180505808674042</v>
      </c>
      <c r="CE15" s="716">
        <f>+entero!CE62</f>
        <v>76.11534376660434</v>
      </c>
      <c r="CF15" s="717">
        <f>+entero!CF62</f>
        <v>76.090620706625671</v>
      </c>
      <c r="CG15" s="681">
        <f>+entero!CG60</f>
        <v>0</v>
      </c>
      <c r="CH15" s="561">
        <f>+entero!CH60</f>
        <v>0</v>
      </c>
      <c r="CI15" s="3"/>
      <c r="CJ15" s="506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81"/>
      <c r="CH16" s="561"/>
      <c r="CI16" s="3"/>
      <c r="CJ16" s="50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197</v>
      </c>
      <c r="E17" s="505">
        <f>+entero!E64</f>
        <v>2551.9177011965562</v>
      </c>
      <c r="F17" s="505">
        <f>+entero!F64</f>
        <v>2627.4087376499278</v>
      </c>
      <c r="G17" s="505">
        <f>+entero!G64</f>
        <v>2694.8461560860828</v>
      </c>
      <c r="H17" s="505">
        <f>+entero!H64</f>
        <v>2809.0002502812049</v>
      </c>
      <c r="I17" s="505">
        <f>+entero!I64</f>
        <v>2866.6809948464852</v>
      </c>
      <c r="J17" s="505">
        <f>+entero!J64</f>
        <v>2911.8013394103305</v>
      </c>
      <c r="K17" s="505">
        <f>+entero!K64</f>
        <v>2997.3595497058818</v>
      </c>
      <c r="L17" s="505">
        <f>+entero!L64</f>
        <v>3004.8245140502154</v>
      </c>
      <c r="M17" s="505">
        <f>+entero!M64</f>
        <v>3029.5463766642752</v>
      </c>
      <c r="N17" s="505">
        <f>+entero!N64</f>
        <v>3056.3966461549498</v>
      </c>
      <c r="O17" s="505">
        <f>+entero!O64</f>
        <v>3120.7143410989961</v>
      </c>
      <c r="P17" s="505">
        <f>+entero!P64</f>
        <v>3081.1847097058826</v>
      </c>
      <c r="Q17" s="505">
        <f>+entero!Q64</f>
        <v>3160.3289475695847</v>
      </c>
      <c r="R17" s="505">
        <f>+entero!R64</f>
        <v>3176.7149203601148</v>
      </c>
      <c r="S17" s="505">
        <f>+entero!S64</f>
        <v>3180.8946331233856</v>
      </c>
      <c r="T17" s="505">
        <f>+entero!T64</f>
        <v>3159.9777767274031</v>
      </c>
      <c r="U17" s="505">
        <f>+entero!U64</f>
        <v>3188.1689154117648</v>
      </c>
      <c r="V17" s="505">
        <f>+entero!V64</f>
        <v>3188.3636484662838</v>
      </c>
      <c r="W17" s="505">
        <f>+entero!W64</f>
        <v>3217.1882743185083</v>
      </c>
      <c r="X17" s="505">
        <f>+entero!X64</f>
        <v>3228.7368145595415</v>
      </c>
      <c r="Y17" s="505">
        <f>+entero!Y64</f>
        <v>3255.8425211994263</v>
      </c>
      <c r="Z17" s="505">
        <f>+entero!Z64</f>
        <v>3355.2273051434722</v>
      </c>
      <c r="AA17" s="505">
        <f>+entero!AA64</f>
        <v>3358.9310924103297</v>
      </c>
      <c r="AB17" s="505">
        <f>+entero!AB64</f>
        <v>3406.815202712643</v>
      </c>
      <c r="AC17" s="505">
        <f>+entero!AC64</f>
        <v>3395.0645241406337</v>
      </c>
      <c r="AD17" s="505">
        <f>+entero!AD64</f>
        <v>3368.648638005619</v>
      </c>
      <c r="AE17" s="505">
        <f>+entero!AE64</f>
        <v>3374.5317503549131</v>
      </c>
      <c r="AF17" s="505">
        <f>+entero!AF64</f>
        <v>3395.2791179815217</v>
      </c>
      <c r="AG17" s="505">
        <f>+entero!AG64</f>
        <v>3382.5271408388976</v>
      </c>
      <c r="AH17" s="505">
        <f>+entero!AH64</f>
        <v>3421.6692620232225</v>
      </c>
      <c r="AI17" s="505">
        <f>+entero!AI64</f>
        <v>3476.0068377920788</v>
      </c>
      <c r="AJ17" s="505">
        <f>+entero!AJ64</f>
        <v>3570.0842709303929</v>
      </c>
      <c r="AK17" s="505">
        <f>+entero!AK64</f>
        <v>3640.8906025925758</v>
      </c>
      <c r="AL17" s="505">
        <f>+entero!AL64</f>
        <v>3738.529886190975</v>
      </c>
      <c r="AM17" s="505">
        <f>+entero!AM64</f>
        <v>3793.9226736321684</v>
      </c>
      <c r="AN17" s="505">
        <f>+entero!AN64</f>
        <v>3910.6050461094751</v>
      </c>
      <c r="AO17" s="505">
        <f>+entero!AO64</f>
        <v>4001.4267113145038</v>
      </c>
      <c r="AP17" s="505">
        <f>+entero!AP64</f>
        <v>4135.682417385422</v>
      </c>
      <c r="AQ17" s="505">
        <f>+entero!AQ64</f>
        <v>4252.3037405991972</v>
      </c>
      <c r="AR17" s="505">
        <f>+entero!AR64</f>
        <v>4368.6771381365888</v>
      </c>
      <c r="AS17" s="505">
        <f>+entero!AS64</f>
        <v>4401.6072627366611</v>
      </c>
      <c r="AT17" s="505">
        <f>+entero!AT64</f>
        <v>4489.0028054855384</v>
      </c>
      <c r="AU17" s="505">
        <f>+entero!AU64</f>
        <v>4578.3335363874776</v>
      </c>
      <c r="AV17" s="505">
        <f>+entero!AV64</f>
        <v>4694.975805786501</v>
      </c>
      <c r="AW17" s="505">
        <f>+entero!AW64</f>
        <v>4735.1805420368355</v>
      </c>
      <c r="AX17" s="505">
        <f>+entero!AX64</f>
        <v>4818.2294267254147</v>
      </c>
      <c r="AY17" s="505">
        <f>+entero!AY64</f>
        <v>4886.8301148435994</v>
      </c>
      <c r="AZ17" s="505">
        <f>+entero!AZ64</f>
        <v>4986.0526107052201</v>
      </c>
      <c r="BA17" s="505">
        <f>+entero!BA64</f>
        <v>5074.9692383948304</v>
      </c>
      <c r="BB17" s="505">
        <f>+entero!BB64</f>
        <v>5110.670907171906</v>
      </c>
      <c r="BC17" s="505">
        <f>+entero!BC64</f>
        <v>5171.4874282360988</v>
      </c>
      <c r="BD17" s="505">
        <f>+entero!BD64</f>
        <v>5281.4011162273628</v>
      </c>
      <c r="BE17" s="505">
        <f>+entero!BE64</f>
        <v>5329.7799959591466</v>
      </c>
      <c r="BF17" s="505">
        <f>+entero!BF64</f>
        <v>5478.7365659372854</v>
      </c>
      <c r="BG17" s="505">
        <f>+entero!BG64</f>
        <v>5510.0337950378744</v>
      </c>
      <c r="BH17" s="505">
        <f>+entero!BH64</f>
        <v>5522.6916293993945</v>
      </c>
      <c r="BI17" s="505">
        <f>+entero!BI64</f>
        <v>5599.6577180918202</v>
      </c>
      <c r="BJ17" s="505">
        <f>+entero!BJ64</f>
        <v>5696.4480980553826</v>
      </c>
      <c r="BK17" s="505">
        <f>+entero!BK64</f>
        <v>5730.4305012536388</v>
      </c>
      <c r="BL17" s="505">
        <f>+entero!BL64</f>
        <v>5738.0398858411072</v>
      </c>
      <c r="BM17" s="505">
        <f>+entero!BM64</f>
        <v>5825.2718733206993</v>
      </c>
      <c r="BN17" s="505">
        <f>+entero!BN64</f>
        <v>5832.728973868806</v>
      </c>
      <c r="BO17" s="505">
        <f>+entero!BO64</f>
        <v>5860.0641900685132</v>
      </c>
      <c r="BP17" s="505">
        <f>+entero!BP64</f>
        <v>5871.5290006297373</v>
      </c>
      <c r="BQ17" s="505">
        <f>+entero!BQ64</f>
        <v>5882.6148555451891</v>
      </c>
      <c r="BR17" s="505">
        <f>+entero!BR64</f>
        <v>5912.2058581414003</v>
      </c>
      <c r="BS17" s="505">
        <f>+entero!BS64</f>
        <v>6036.8060628469393</v>
      </c>
      <c r="BT17" s="505">
        <f>+entero!BT64</f>
        <v>6151.4024526428575</v>
      </c>
      <c r="BU17" s="505">
        <f>+entero!BU64</f>
        <v>6301.7431626530606</v>
      </c>
      <c r="BV17" s="505">
        <f>+entero!BV64</f>
        <v>6399.5605707609284</v>
      </c>
      <c r="BW17" s="505">
        <f>+entero!BW64</f>
        <v>6554.8071648177784</v>
      </c>
      <c r="BX17" s="505">
        <f>+entero!BX64</f>
        <v>6652.6514495233232</v>
      </c>
      <c r="BY17" s="505">
        <f>+entero!BY64</f>
        <v>6844.3874644548105</v>
      </c>
      <c r="BZ17" s="505">
        <f>+entero!BZ64</f>
        <v>6851.6773272230248</v>
      </c>
      <c r="CA17" s="505">
        <f>+entero!CA64</f>
        <v>6865.7286416282732</v>
      </c>
      <c r="CB17" s="681">
        <f>+entero!CB64</f>
        <v>6856.3139396457682</v>
      </c>
      <c r="CC17" s="682">
        <f>+entero!CC64</f>
        <v>6856.3498421982476</v>
      </c>
      <c r="CD17" s="682">
        <f>+entero!CD64</f>
        <v>6862.0761738746305</v>
      </c>
      <c r="CE17" s="682">
        <f>+entero!CE64</f>
        <v>6851.444129792997</v>
      </c>
      <c r="CF17" s="683">
        <f>+entero!CF64</f>
        <v>6860.92748741982</v>
      </c>
      <c r="CG17" s="681"/>
      <c r="CH17" s="561"/>
      <c r="CI17" s="3"/>
      <c r="CJ17" s="50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9" t="s">
        <v>194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90.404459147841465</v>
      </c>
      <c r="BZ18" s="714">
        <f>+entero!BZ65</f>
        <v>90.424730855055046</v>
      </c>
      <c r="CA18" s="714">
        <f>+entero!CA65</f>
        <v>90.484131475869361</v>
      </c>
      <c r="CB18" s="715">
        <f>+entero!CB65</f>
        <v>90.482115211184507</v>
      </c>
      <c r="CC18" s="716">
        <f>+entero!CC65</f>
        <v>90.495763095024444</v>
      </c>
      <c r="CD18" s="716">
        <f>+entero!CD65</f>
        <v>90.505240643020301</v>
      </c>
      <c r="CE18" s="716">
        <f>+entero!CE65</f>
        <v>90.512171363414211</v>
      </c>
      <c r="CF18" s="717">
        <f>+entero!CF65</f>
        <v>90.570530309916862</v>
      </c>
      <c r="CG18" s="681">
        <f>+entero!CG62</f>
        <v>-0.25281273214011435</v>
      </c>
      <c r="CH18" s="561">
        <f>+entero!CH62</f>
        <v>0</v>
      </c>
      <c r="CI18" s="3"/>
      <c r="CJ18" s="50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81"/>
      <c r="CH19" s="561"/>
      <c r="CI19" s="3"/>
      <c r="CJ19" s="50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198</v>
      </c>
      <c r="E20" s="505">
        <f>+entero!E67</f>
        <v>71.138061942611188</v>
      </c>
      <c r="F20" s="505">
        <f>+entero!F67</f>
        <v>62.790942997130564</v>
      </c>
      <c r="G20" s="505">
        <f>+entero!G67</f>
        <v>66.149364888091839</v>
      </c>
      <c r="H20" s="505">
        <f>+entero!H67</f>
        <v>59.097786381635586</v>
      </c>
      <c r="I20" s="505">
        <f>+entero!I67</f>
        <v>57.834588520803443</v>
      </c>
      <c r="J20" s="505">
        <f>+entero!J67</f>
        <v>62.541166895265434</v>
      </c>
      <c r="K20" s="505">
        <f>+entero!K67</f>
        <v>71.087406783357252</v>
      </c>
      <c r="L20" s="505">
        <f>+entero!L67</f>
        <v>71.787270718794844</v>
      </c>
      <c r="M20" s="505">
        <f>+entero!M67</f>
        <v>70.627916157819229</v>
      </c>
      <c r="N20" s="505">
        <f>+entero!N67</f>
        <v>81.967908094691552</v>
      </c>
      <c r="O20" s="505">
        <f>+entero!O67</f>
        <v>73.211183106169315</v>
      </c>
      <c r="P20" s="505">
        <f>+entero!P67</f>
        <v>84.854163751793394</v>
      </c>
      <c r="Q20" s="505">
        <f>+entero!Q67</f>
        <v>89.293677899569602</v>
      </c>
      <c r="R20" s="505">
        <f>+entero!R67</f>
        <v>88.71164574461983</v>
      </c>
      <c r="S20" s="505">
        <f>+entero!S67</f>
        <v>83.7698290344333</v>
      </c>
      <c r="T20" s="505">
        <f>+entero!T67</f>
        <v>87.209524548063129</v>
      </c>
      <c r="U20" s="505">
        <f>+entero!U67</f>
        <v>88.144008969870896</v>
      </c>
      <c r="V20" s="505">
        <f>+entero!V67</f>
        <v>85.144844615494989</v>
      </c>
      <c r="W20" s="505">
        <f>+entero!W67</f>
        <v>92.783200674318508</v>
      </c>
      <c r="X20" s="505">
        <f>+entero!X67</f>
        <v>91.076008282639904</v>
      </c>
      <c r="Y20" s="505">
        <f>+entero!Y67</f>
        <v>92.791799661406046</v>
      </c>
      <c r="Z20" s="505">
        <f>+entero!Z67</f>
        <v>85.045734002869466</v>
      </c>
      <c r="AA20" s="505">
        <f>+entero!AA67</f>
        <v>109.36297063414635</v>
      </c>
      <c r="AB20" s="505">
        <f>+entero!AB67</f>
        <v>115.8348666968391</v>
      </c>
      <c r="AC20" s="505">
        <f>+entero!AC67</f>
        <v>147.70278054654179</v>
      </c>
      <c r="AD20" s="505">
        <f>+entero!AD67</f>
        <v>118.64145672255042</v>
      </c>
      <c r="AE20" s="505">
        <f>+entero!AE67</f>
        <v>121.39512519855492</v>
      </c>
      <c r="AF20" s="505">
        <f>+entero!AF67</f>
        <v>118.97869677594204</v>
      </c>
      <c r="AG20" s="505">
        <f>+entero!AG67</f>
        <v>132.35117315195936</v>
      </c>
      <c r="AH20" s="505">
        <f>+entero!AH67</f>
        <v>121.50633105972423</v>
      </c>
      <c r="AI20" s="505">
        <f>+entero!AI67</f>
        <v>126.57566290828488</v>
      </c>
      <c r="AJ20" s="505">
        <f>+entero!AJ67</f>
        <v>114.23766548551676</v>
      </c>
      <c r="AK20" s="505">
        <f>+entero!AK67</f>
        <v>127.66092806586607</v>
      </c>
      <c r="AL20" s="505">
        <f>+entero!AL67</f>
        <v>126.48788067103348</v>
      </c>
      <c r="AM20" s="505">
        <f>+entero!AM67</f>
        <v>146.06738973034936</v>
      </c>
      <c r="AN20" s="505">
        <f>+entero!AN67</f>
        <v>177.87242073556854</v>
      </c>
      <c r="AO20" s="505">
        <f>+entero!AO67</f>
        <v>203.45893917638483</v>
      </c>
      <c r="AP20" s="505">
        <f>+entero!AP67</f>
        <v>206.16159522944605</v>
      </c>
      <c r="AQ20" s="505">
        <f>+entero!AQ67</f>
        <v>198.18384468046651</v>
      </c>
      <c r="AR20" s="505">
        <f>+entero!AR67</f>
        <v>211.17529028454817</v>
      </c>
      <c r="AS20" s="505">
        <f>+entero!AS67</f>
        <v>206.31129372682216</v>
      </c>
      <c r="AT20" s="505">
        <f>+entero!AT67</f>
        <v>202.25875794734694</v>
      </c>
      <c r="AU20" s="505">
        <f>+entero!AU67</f>
        <v>204.33756225241979</v>
      </c>
      <c r="AV20" s="505">
        <f>+entero!AV67</f>
        <v>200.18615416973762</v>
      </c>
      <c r="AW20" s="505">
        <f>+entero!AW67</f>
        <v>226.98172001708454</v>
      </c>
      <c r="AX20" s="505">
        <f>+entero!AX67</f>
        <v>235.93107422432601</v>
      </c>
      <c r="AY20" s="505">
        <f>+entero!AY67</f>
        <v>254.48733910450147</v>
      </c>
      <c r="AZ20" s="505">
        <f>+entero!AZ67</f>
        <v>267.22731033311373</v>
      </c>
      <c r="BA20" s="505">
        <f>+entero!BA67</f>
        <v>277.887520226449</v>
      </c>
      <c r="BB20" s="505">
        <f>+entero!BB67</f>
        <v>295.06866442736441</v>
      </c>
      <c r="BC20" s="505">
        <f>+entero!BC67</f>
        <v>300.31196159123317</v>
      </c>
      <c r="BD20" s="505">
        <f>+entero!BD67</f>
        <v>304.80920196657257</v>
      </c>
      <c r="BE20" s="505">
        <f>+entero!BE67</f>
        <v>322.68479968558336</v>
      </c>
      <c r="BF20" s="505">
        <f>+entero!BF67</f>
        <v>359.22920744978364</v>
      </c>
      <c r="BG20" s="505">
        <f>+entero!BG67</f>
        <v>368.29864684663698</v>
      </c>
      <c r="BH20" s="505">
        <f>+entero!BH67</f>
        <v>363.93590122453992</v>
      </c>
      <c r="BI20" s="505">
        <f>+entero!BI67</f>
        <v>354.63050591585386</v>
      </c>
      <c r="BJ20" s="505">
        <f>+entero!BJ67</f>
        <v>385.90554136955859</v>
      </c>
      <c r="BK20" s="505">
        <f>+entero!BK67</f>
        <v>400.76612155066846</v>
      </c>
      <c r="BL20" s="505">
        <f>+entero!BL67</f>
        <v>418.47035122740522</v>
      </c>
      <c r="BM20" s="505">
        <f>+entero!BM67</f>
        <v>417.4894724956269</v>
      </c>
      <c r="BN20" s="505">
        <f>+entero!BN67</f>
        <v>419.54655004956277</v>
      </c>
      <c r="BO20" s="505">
        <f>+entero!BO67</f>
        <v>418.6396526807581</v>
      </c>
      <c r="BP20" s="505">
        <f>+entero!BP67</f>
        <v>417.22139500437316</v>
      </c>
      <c r="BQ20" s="505">
        <f>+entero!BQ67</f>
        <v>418.58399457871718</v>
      </c>
      <c r="BR20" s="505">
        <f>+entero!BR67</f>
        <v>418.41205258017493</v>
      </c>
      <c r="BS20" s="505">
        <f>+entero!BS67</f>
        <v>415.03392628134105</v>
      </c>
      <c r="BT20" s="505">
        <f>+entero!BT67</f>
        <v>409.27126229883379</v>
      </c>
      <c r="BU20" s="505">
        <f>+entero!BU67</f>
        <v>405.38089125947522</v>
      </c>
      <c r="BV20" s="505">
        <f>+entero!BV67</f>
        <v>435.02398114542081</v>
      </c>
      <c r="BW20" s="505">
        <f>+entero!BW67</f>
        <v>427.43605071976475</v>
      </c>
      <c r="BX20" s="505">
        <f>+entero!BX67</f>
        <v>476.37680942274056</v>
      </c>
      <c r="BY20" s="505">
        <f>+entero!BY67</f>
        <v>486.62838875947517</v>
      </c>
      <c r="BZ20" s="505">
        <f>+entero!BZ67</f>
        <v>488.41799213667429</v>
      </c>
      <c r="CA20" s="505">
        <f>+entero!CA67</f>
        <v>468.20872931160136</v>
      </c>
      <c r="CB20" s="681">
        <f>+entero!CB67</f>
        <v>470.98392057690756</v>
      </c>
      <c r="CC20" s="682">
        <f>+entero!CC67</f>
        <v>465.52242107982295</v>
      </c>
      <c r="CD20" s="682">
        <f>+entero!CD67</f>
        <v>469.31207968332171</v>
      </c>
      <c r="CE20" s="682">
        <f>+entero!CE67</f>
        <v>501.32791246466275</v>
      </c>
      <c r="CF20" s="683">
        <f>+entero!CF67</f>
        <v>483.62672323288444</v>
      </c>
      <c r="CG20" s="681"/>
      <c r="CH20" s="561"/>
      <c r="CI20" s="3"/>
      <c r="CJ20" s="50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9" t="s">
        <v>194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70.562571185231036</v>
      </c>
      <c r="BZ21" s="714">
        <f>+entero!BZ68</f>
        <v>70.323764308620525</v>
      </c>
      <c r="CA21" s="714">
        <f>+entero!CA68</f>
        <v>72.511034751915389</v>
      </c>
      <c r="CB21" s="715">
        <f>+entero!CB68</f>
        <v>73.217568557157847</v>
      </c>
      <c r="CC21" s="716">
        <f>+entero!CC68</f>
        <v>73.284845797283594</v>
      </c>
      <c r="CD21" s="716">
        <f>+entero!CD68</f>
        <v>73.577696162258405</v>
      </c>
      <c r="CE21" s="716">
        <f>+entero!CE68</f>
        <v>74.972090267055464</v>
      </c>
      <c r="CF21" s="717">
        <f>+entero!CF68</f>
        <v>73.78873832094132</v>
      </c>
      <c r="CG21" s="681">
        <f>+entero!CG64</f>
        <v>-4.8011542084532266</v>
      </c>
      <c r="CH21" s="561">
        <f>+entero!CH64</f>
        <v>-6.992927421195505E-2</v>
      </c>
      <c r="CI21" s="3"/>
      <c r="CJ21" s="506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81"/>
      <c r="CH22" s="561"/>
      <c r="CI22" s="3"/>
      <c r="CJ22" s="506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81"/>
      <c r="CH23" s="561"/>
      <c r="CI23" s="3"/>
      <c r="CJ23" s="506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1" t="s">
        <v>174</v>
      </c>
      <c r="E24" s="505">
        <f>+entero!E70</f>
        <v>1148.2659758393113</v>
      </c>
      <c r="F24" s="505">
        <f>+entero!F70</f>
        <v>1199.5491606097562</v>
      </c>
      <c r="G24" s="505">
        <f>+entero!G70</f>
        <v>1268.2344019799139</v>
      </c>
      <c r="H24" s="505">
        <f>+entero!H70</f>
        <v>1289.8840381721664</v>
      </c>
      <c r="I24" s="505">
        <f>+entero!I70</f>
        <v>1261.8344954533716</v>
      </c>
      <c r="J24" s="505">
        <f>+entero!J70</f>
        <v>1272.0388832166427</v>
      </c>
      <c r="K24" s="505">
        <f>+entero!K70</f>
        <v>1488.1272882677904</v>
      </c>
      <c r="L24" s="505">
        <f>+entero!L70</f>
        <v>1575.8594724112627</v>
      </c>
      <c r="M24" s="505">
        <f>+entero!M70</f>
        <v>1726.4752695203015</v>
      </c>
      <c r="N24" s="505">
        <f>+entero!N70</f>
        <v>1968.7783376236011</v>
      </c>
      <c r="O24" s="505">
        <f>+entero!O70</f>
        <v>2170.3558116666427</v>
      </c>
      <c r="P24" s="505">
        <f>+entero!P70</f>
        <v>2128.5375313223099</v>
      </c>
      <c r="Q24" s="505">
        <f>+entero!Q70</f>
        <v>2264.5570395174318</v>
      </c>
      <c r="R24" s="505">
        <f>+entero!R70</f>
        <v>2584.9568890454093</v>
      </c>
      <c r="S24" s="505">
        <f>+entero!S70</f>
        <v>2725.300504540387</v>
      </c>
      <c r="T24" s="505">
        <f>+entero!T70</f>
        <v>2707.3071042534434</v>
      </c>
      <c r="U24" s="505">
        <f>+entero!U70</f>
        <v>2455.1000741248208</v>
      </c>
      <c r="V24" s="505">
        <f>+entero!V70</f>
        <v>2409.6303022582497</v>
      </c>
      <c r="W24" s="505">
        <f>+entero!W70</f>
        <v>2232.8305425939743</v>
      </c>
      <c r="X24" s="505">
        <f>+entero!X70</f>
        <v>2063.8955354203731</v>
      </c>
      <c r="Y24" s="505">
        <f>+entero!Y70</f>
        <v>2015.3622668579628</v>
      </c>
      <c r="Z24" s="505">
        <f>+entero!Z70</f>
        <v>1985.684791965567</v>
      </c>
      <c r="AA24" s="505">
        <f>+entero!AA70</f>
        <v>1768.4111908177899</v>
      </c>
      <c r="AB24" s="505">
        <f>+entero!AB70</f>
        <v>1764.2492816091999</v>
      </c>
      <c r="AC24" s="505">
        <f>+entero!AC70</f>
        <v>1745.7023054755</v>
      </c>
      <c r="AD24" s="505">
        <f>+entero!AD70</f>
        <v>1747.0525936599399</v>
      </c>
      <c r="AE24" s="505">
        <f>+entero!AE70</f>
        <v>1917.7287572254334</v>
      </c>
      <c r="AF24" s="505">
        <f>+entero!AF70</f>
        <v>1937.64178405797</v>
      </c>
      <c r="AG24" s="505">
        <f>+entero!AG70</f>
        <v>1582.325689404935</v>
      </c>
      <c r="AH24" s="505">
        <f>+entero!AH70</f>
        <v>1434.8944847605226</v>
      </c>
      <c r="AI24" s="505">
        <f>+entero!AI70</f>
        <v>1564.6023255813955</v>
      </c>
      <c r="AJ24" s="505">
        <f>+entero!AJ70</f>
        <v>1579.8601164483262</v>
      </c>
      <c r="AK24" s="505">
        <f>+entero!AK70</f>
        <v>1660.3812227074236</v>
      </c>
      <c r="AL24" s="505">
        <f>+entero!AL70</f>
        <v>1740.1209606986899</v>
      </c>
      <c r="AM24" s="505">
        <f>+entero!AM70</f>
        <v>1923.6684133915574</v>
      </c>
      <c r="AN24" s="505">
        <f>+entero!AN70</f>
        <v>2224.1712827988335</v>
      </c>
      <c r="AO24" s="505">
        <f>+entero!AO70</f>
        <v>2497.6362973760929</v>
      </c>
      <c r="AP24" s="505">
        <f>+entero!AP70</f>
        <v>2255.866472303207</v>
      </c>
      <c r="AQ24" s="505">
        <f>+entero!AQ70</f>
        <v>2250.0524781341105</v>
      </c>
      <c r="AR24" s="505">
        <f>+entero!AR70</f>
        <v>2391.2846938775506</v>
      </c>
      <c r="AS24" s="505">
        <f>+entero!AS70</f>
        <v>2325.5214285714287</v>
      </c>
      <c r="AT24" s="505">
        <f>+entero!AT70</f>
        <v>2087.3231778425657</v>
      </c>
      <c r="AU24" s="505">
        <f>+entero!AU70</f>
        <v>2085.281632653061</v>
      </c>
      <c r="AV24" s="505">
        <f>+entero!AV70</f>
        <v>1939.2909620991254</v>
      </c>
      <c r="AW24" s="505">
        <f>+entero!AW70</f>
        <v>2126.3139941690961</v>
      </c>
      <c r="AX24" s="505">
        <f>+entero!AX70</f>
        <v>2344.4125364431484</v>
      </c>
      <c r="AY24" s="505">
        <f>+entero!AY70</f>
        <v>2330.8606413994171</v>
      </c>
      <c r="AZ24" s="505">
        <f>+entero!AZ70</f>
        <v>2553.1422740524777</v>
      </c>
      <c r="BA24" s="505">
        <f>+entero!BA70</f>
        <v>3234.6253644314861</v>
      </c>
      <c r="BB24" s="505">
        <f>+entero!BB70</f>
        <v>2937.0759475218656</v>
      </c>
      <c r="BC24" s="505">
        <f>+entero!BC70</f>
        <v>2278.516591422122</v>
      </c>
      <c r="BD24" s="505">
        <f>+entero!BD70</f>
        <v>2178.8937923250564</v>
      </c>
      <c r="BE24" s="505">
        <f>+entero!BE70</f>
        <v>2030.391196388262</v>
      </c>
      <c r="BF24" s="505">
        <f>+entero!BF70</f>
        <v>1966.3875846501132</v>
      </c>
      <c r="BG24" s="505">
        <f>+entero!BG70</f>
        <v>2697.5186588921283</v>
      </c>
      <c r="BH24" s="505">
        <f>+entero!BH70</f>
        <v>2555.4274052478131</v>
      </c>
      <c r="BI24" s="505">
        <f>+entero!BI70</f>
        <v>2752.06907837172</v>
      </c>
      <c r="BJ24" s="505">
        <f>+entero!BJ70</f>
        <v>2568.9409620991255</v>
      </c>
      <c r="BK24" s="505">
        <f>+entero!BK70</f>
        <v>2594.3944606413993</v>
      </c>
      <c r="BL24" s="505">
        <f>+entero!BL70</f>
        <v>2555.4584548104958</v>
      </c>
      <c r="BM24" s="505">
        <f>+entero!BM70</f>
        <v>3288.9909620991248</v>
      </c>
      <c r="BN24" s="505">
        <f>+entero!BN70</f>
        <v>2702.5211370262386</v>
      </c>
      <c r="BO24" s="505">
        <f>+entero!BO70</f>
        <v>2542.0609329446065</v>
      </c>
      <c r="BP24" s="505">
        <f>+entero!BP70</f>
        <v>2584.2950437317782</v>
      </c>
      <c r="BQ24" s="505">
        <f>+entero!BQ70</f>
        <v>2787.0330903790082</v>
      </c>
      <c r="BR24" s="505">
        <f>+entero!BR70</f>
        <v>2782.5807580174924</v>
      </c>
      <c r="BS24" s="505">
        <f>+entero!BS70</f>
        <v>2907.7371720116616</v>
      </c>
      <c r="BT24" s="505">
        <f>+entero!BT70</f>
        <v>2844.2313411078721</v>
      </c>
      <c r="BU24" s="505">
        <f>+entero!BU70</f>
        <v>3015.9836734693872</v>
      </c>
      <c r="BV24" s="505">
        <f>+entero!BV70</f>
        <v>3140.9077259475216</v>
      </c>
      <c r="BW24" s="505">
        <f>+entero!BW70</f>
        <v>3557.5271137026239</v>
      </c>
      <c r="BX24" s="505">
        <f>+entero!BX70</f>
        <v>3592.7230320699705</v>
      </c>
      <c r="BY24" s="505">
        <f>+entero!BY70</f>
        <v>4398.0601617387529</v>
      </c>
      <c r="BZ24" s="505">
        <f>+entero!BZ70</f>
        <v>4434.1767227468872</v>
      </c>
      <c r="CA24" s="505">
        <f>+entero!CA70</f>
        <v>4501.8432761671047</v>
      </c>
      <c r="CB24" s="681">
        <f>+entero!CB70</f>
        <v>4456.5138977028628</v>
      </c>
      <c r="CC24" s="682">
        <f>+entero!CC70</f>
        <v>4454.7574713949498</v>
      </c>
      <c r="CD24" s="682">
        <f>+entero!CD70</f>
        <v>4466.2407373254846</v>
      </c>
      <c r="CE24" s="682">
        <f>+entero!CE70</f>
        <v>4440.778564308378</v>
      </c>
      <c r="CF24" s="683">
        <f>+entero!CF70</f>
        <v>4286.9689311746133</v>
      </c>
      <c r="CG24" s="681">
        <f>+entero!CG70</f>
        <v>-214.87434499249139</v>
      </c>
      <c r="CH24" s="561">
        <f>+entero!CH70</f>
        <v>-4.7730303302658816</v>
      </c>
      <c r="CI24" s="3"/>
      <c r="CJ24" s="506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1" t="s">
        <v>45</v>
      </c>
      <c r="E25" s="505">
        <f>+entero!E71</f>
        <v>233.62769010043039</v>
      </c>
      <c r="F25" s="505">
        <f>+entero!F71</f>
        <v>203.0753228120517</v>
      </c>
      <c r="G25" s="505">
        <f>+entero!G71</f>
        <v>238.217794835007</v>
      </c>
      <c r="H25" s="505">
        <f>+entero!H71</f>
        <v>171.93773314203699</v>
      </c>
      <c r="I25" s="505">
        <f>+entero!I71</f>
        <v>157.07417503586802</v>
      </c>
      <c r="J25" s="505">
        <f>+entero!J71</f>
        <v>205.02596843615498</v>
      </c>
      <c r="K25" s="505">
        <f>+entero!K71</f>
        <v>359.03888091722098</v>
      </c>
      <c r="L25" s="505">
        <f>+entero!L71</f>
        <v>419.99555236728844</v>
      </c>
      <c r="M25" s="505">
        <f>+entero!M71</f>
        <v>528.16599713055962</v>
      </c>
      <c r="N25" s="505">
        <f>+entero!N71</f>
        <v>737.49540889526554</v>
      </c>
      <c r="O25" s="505">
        <f>+entero!O71</f>
        <v>925.58436154949788</v>
      </c>
      <c r="P25" s="505">
        <f>+entero!P71</f>
        <v>879.52252510760422</v>
      </c>
      <c r="Q25" s="505">
        <f>+entero!Q71</f>
        <v>1038.5106169296987</v>
      </c>
      <c r="R25" s="505">
        <f>+entero!R71</f>
        <v>1292.0439024390246</v>
      </c>
      <c r="S25" s="505">
        <f>+entero!S71</f>
        <v>1325.5463414634146</v>
      </c>
      <c r="T25" s="505">
        <f>+entero!T71</f>
        <v>1280.8680057388808</v>
      </c>
      <c r="U25" s="505">
        <f>+entero!U71</f>
        <v>1078.2695839311334</v>
      </c>
      <c r="V25" s="505">
        <f>+entero!V71</f>
        <v>1099.025681492109</v>
      </c>
      <c r="W25" s="505">
        <f>+entero!W71</f>
        <v>939.80129124820678</v>
      </c>
      <c r="X25" s="505">
        <f>+entero!X71</f>
        <v>787.87546628407449</v>
      </c>
      <c r="Y25" s="505">
        <f>+entero!Y71</f>
        <v>749.54002869440455</v>
      </c>
      <c r="Z25" s="505">
        <f>+entero!Z71</f>
        <v>708.88177905308476</v>
      </c>
      <c r="AA25" s="505">
        <f>+entero!AA71</f>
        <v>561.46972740315641</v>
      </c>
      <c r="AB25" s="505">
        <f>+entero!AB71</f>
        <v>560.93534482758628</v>
      </c>
      <c r="AC25" s="505">
        <f>+entero!AC71</f>
        <v>743.378817443804</v>
      </c>
      <c r="AD25" s="505">
        <f>+entero!AD71</f>
        <v>679.28170028817499</v>
      </c>
      <c r="AE25" s="505">
        <f>+entero!AE71</f>
        <v>617.46329479768804</v>
      </c>
      <c r="AF25" s="505">
        <f>+entero!AF71</f>
        <v>616.80317840579698</v>
      </c>
      <c r="AG25" s="505">
        <f>+entero!AG71</f>
        <v>289.62902757619747</v>
      </c>
      <c r="AH25" s="505">
        <f>+entero!AH71</f>
        <v>210.58171262699565</v>
      </c>
      <c r="AI25" s="505">
        <f>+entero!AI71</f>
        <v>320.12107558139536</v>
      </c>
      <c r="AJ25" s="505">
        <f>+entero!AJ71</f>
        <v>301.648170494905</v>
      </c>
      <c r="AK25" s="505">
        <f>+entero!AK71</f>
        <v>386.3934497816594</v>
      </c>
      <c r="AL25" s="505">
        <f>+entero!AL71</f>
        <v>513.50975254730713</v>
      </c>
      <c r="AM25" s="505">
        <f>+entero!AM71</f>
        <v>567.37030567685576</v>
      </c>
      <c r="AN25" s="505">
        <f>+entero!AN71</f>
        <v>810.78017492711353</v>
      </c>
      <c r="AO25" s="505">
        <f>+entero!AO71</f>
        <v>1075.2447521865888</v>
      </c>
      <c r="AP25" s="505">
        <f>+entero!AP71</f>
        <v>809.48877551020405</v>
      </c>
      <c r="AQ25" s="505">
        <f>+entero!AQ71</f>
        <v>824.10801749271116</v>
      </c>
      <c r="AR25" s="505">
        <f>+entero!AR71</f>
        <v>873.92157434402338</v>
      </c>
      <c r="AS25" s="505">
        <f>+entero!AS71</f>
        <v>686.82288629737604</v>
      </c>
      <c r="AT25" s="505">
        <f>+entero!AT71</f>
        <v>625.92565597667635</v>
      </c>
      <c r="AU25" s="505">
        <f>+entero!AU71</f>
        <v>661.4596209912537</v>
      </c>
      <c r="AV25" s="505">
        <f>+entero!AV71</f>
        <v>479.20670553935861</v>
      </c>
      <c r="AW25" s="505">
        <f>+entero!AW71</f>
        <v>649.54285714285709</v>
      </c>
      <c r="AX25" s="505">
        <f>+entero!AX71</f>
        <v>662.10218658892131</v>
      </c>
      <c r="AY25" s="505">
        <f>+entero!AY71</f>
        <v>587.02827988338197</v>
      </c>
      <c r="AZ25" s="505">
        <f>+entero!AZ71</f>
        <v>784.07565597667622</v>
      </c>
      <c r="BA25" s="505">
        <f>+entero!BA71</f>
        <v>1487.4011661807579</v>
      </c>
      <c r="BB25" s="505">
        <f>+entero!BB71</f>
        <v>1160.2274052478133</v>
      </c>
      <c r="BC25" s="505">
        <f>+entero!BC71</f>
        <v>837.54966139954854</v>
      </c>
      <c r="BD25" s="505">
        <f>+entero!BD71</f>
        <v>667.37167042889394</v>
      </c>
      <c r="BE25" s="505">
        <f>+entero!BE71</f>
        <v>531.08972911963883</v>
      </c>
      <c r="BF25" s="505">
        <f>+entero!BF71</f>
        <v>466.07494356659146</v>
      </c>
      <c r="BG25" s="505">
        <f>+entero!BG71</f>
        <v>734.98367346938767</v>
      </c>
      <c r="BH25" s="505">
        <f>+entero!BH71</f>
        <v>582.34096209912536</v>
      </c>
      <c r="BI25" s="505">
        <f>+entero!BI71</f>
        <v>798.16338396501465</v>
      </c>
      <c r="BJ25" s="505">
        <f>+entero!BJ71</f>
        <v>602.32332361516035</v>
      </c>
      <c r="BK25" s="505">
        <f>+entero!BK71</f>
        <v>587.18338192419822</v>
      </c>
      <c r="BL25" s="505">
        <f>+entero!BL71</f>
        <v>473.69941690962099</v>
      </c>
      <c r="BM25" s="505">
        <f>+entero!BM71</f>
        <v>1109.0747813411076</v>
      </c>
      <c r="BN25" s="505">
        <f>+entero!BN71</f>
        <v>495.38658892128274</v>
      </c>
      <c r="BO25" s="505">
        <f>+entero!BO71</f>
        <v>410.84533527696789</v>
      </c>
      <c r="BP25" s="505">
        <f>+entero!BP71</f>
        <v>446.85889212827988</v>
      </c>
      <c r="BQ25" s="505">
        <f>+entero!BQ71</f>
        <v>596.45247813411072</v>
      </c>
      <c r="BR25" s="505">
        <f>+entero!BR71</f>
        <v>637.85379008746349</v>
      </c>
      <c r="BS25" s="505">
        <f>+entero!BS71</f>
        <v>684.05583090379002</v>
      </c>
      <c r="BT25" s="505">
        <f>+entero!BT71</f>
        <v>490.14810495626818</v>
      </c>
      <c r="BU25" s="505">
        <f>+entero!BU71</f>
        <v>605.92361516034975</v>
      </c>
      <c r="BV25" s="505">
        <f>+entero!BV71</f>
        <v>714.064139941691</v>
      </c>
      <c r="BW25" s="505">
        <f>+entero!BW71</f>
        <v>1081.3594752186591</v>
      </c>
      <c r="BX25" s="505">
        <f>+entero!BX71</f>
        <v>972.30102040816314</v>
      </c>
      <c r="BY25" s="505">
        <f>+entero!BY71</f>
        <v>1557.4388566104958</v>
      </c>
      <c r="BZ25" s="505">
        <f>+entero!BZ71</f>
        <v>1595.696886802187</v>
      </c>
      <c r="CA25" s="505">
        <f>+entero!CA71</f>
        <v>1621.836157384548</v>
      </c>
      <c r="CB25" s="681">
        <f>+entero!CB71</f>
        <v>1579.2521411298833</v>
      </c>
      <c r="CC25" s="682">
        <f>+entero!CC71</f>
        <v>1580.3806734575799</v>
      </c>
      <c r="CD25" s="682">
        <f>+entero!CD71</f>
        <v>1591.1819906741255</v>
      </c>
      <c r="CE25" s="682">
        <f>+entero!CE71</f>
        <v>1590.7377481532797</v>
      </c>
      <c r="CF25" s="683">
        <f>+entero!CF71</f>
        <v>1410.1917581055395</v>
      </c>
      <c r="CG25" s="681">
        <f>+entero!CG71</f>
        <v>-211.64439927900844</v>
      </c>
      <c r="CH25" s="561">
        <f>+entero!CH71</f>
        <v>-13.049678188228119</v>
      </c>
      <c r="CI25" s="3"/>
      <c r="CJ25" s="506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1" t="s">
        <v>46</v>
      </c>
      <c r="E26" s="505">
        <f>+entero!E72</f>
        <v>280.88368331563845</v>
      </c>
      <c r="F26" s="505">
        <f>+entero!F72</f>
        <v>282.28052693113341</v>
      </c>
      <c r="G26" s="505">
        <f>+entero!G72</f>
        <v>262.09889135007171</v>
      </c>
      <c r="H26" s="505">
        <f>+entero!H72</f>
        <v>281.11495820803441</v>
      </c>
      <c r="I26" s="505">
        <f>+entero!I72</f>
        <v>281.72986595552368</v>
      </c>
      <c r="J26" s="505">
        <f>+entero!J72</f>
        <v>262.65138388952658</v>
      </c>
      <c r="K26" s="505">
        <f>+entero!K72</f>
        <v>275.19488919799142</v>
      </c>
      <c r="L26" s="505">
        <f>+entero!L72</f>
        <v>293.17256997274035</v>
      </c>
      <c r="M26" s="505">
        <f>+entero!M72</f>
        <v>277.76440225394555</v>
      </c>
      <c r="N26" s="505">
        <f>+entero!N72</f>
        <v>247.60722908321378</v>
      </c>
      <c r="O26" s="505">
        <f>+entero!O72</f>
        <v>216.05983166571016</v>
      </c>
      <c r="P26" s="505">
        <f>+entero!P72</f>
        <v>205.9468597862267</v>
      </c>
      <c r="Q26" s="505">
        <f>+entero!Q72</f>
        <v>213.94169479340033</v>
      </c>
      <c r="R26" s="505">
        <f>+entero!R72</f>
        <v>216.60783539598279</v>
      </c>
      <c r="S26" s="505">
        <f>+entero!S72</f>
        <v>219.69047528120518</v>
      </c>
      <c r="T26" s="505">
        <f>+entero!T72</f>
        <v>217.98143654375897</v>
      </c>
      <c r="U26" s="505">
        <f>+entero!U72</f>
        <v>215.46206782066</v>
      </c>
      <c r="V26" s="505">
        <f>+entero!V72</f>
        <v>211.50966394691537</v>
      </c>
      <c r="W26" s="505">
        <f>+entero!W72</f>
        <v>211.65394548063125</v>
      </c>
      <c r="X26" s="505">
        <f>+entero!X72</f>
        <v>211.19540889526542</v>
      </c>
      <c r="Y26" s="505">
        <f>+entero!Y72</f>
        <v>204.43285509325682</v>
      </c>
      <c r="Z26" s="505">
        <f>+entero!Z72</f>
        <v>204.42022955523674</v>
      </c>
      <c r="AA26" s="505">
        <f>+entero!AA72</f>
        <v>205.4296987087518</v>
      </c>
      <c r="AB26" s="505">
        <f>+entero!AB72</f>
        <v>211.29770114942531</v>
      </c>
      <c r="AC26" s="505">
        <f>+entero!AC72</f>
        <v>231.45115273775218</v>
      </c>
      <c r="AD26" s="505">
        <f>+entero!AD72</f>
        <v>234.215706051773</v>
      </c>
      <c r="AE26" s="505">
        <f>+entero!AE72</f>
        <v>238.69508670520227</v>
      </c>
      <c r="AF26" s="505">
        <f>+entero!AF72</f>
        <v>239.177101449275</v>
      </c>
      <c r="AG26" s="505">
        <f>+entero!AG72</f>
        <v>237.16690856313502</v>
      </c>
      <c r="AH26" s="505">
        <f>+entero!AH72</f>
        <v>230.40566037735849</v>
      </c>
      <c r="AI26" s="505">
        <f>+entero!AI72</f>
        <v>239.00712209302327</v>
      </c>
      <c r="AJ26" s="505">
        <f>+entero!AJ72</f>
        <v>287.13901017922899</v>
      </c>
      <c r="AK26" s="505">
        <f>+entero!AK72</f>
        <v>290.13682678311494</v>
      </c>
      <c r="AL26" s="505">
        <f>+entero!AL72</f>
        <v>297.71601164483258</v>
      </c>
      <c r="AM26" s="505">
        <f>+entero!AM72</f>
        <v>303.01382823871904</v>
      </c>
      <c r="AN26" s="505">
        <f>+entero!AN72</f>
        <v>305.41822157434399</v>
      </c>
      <c r="AO26" s="505">
        <f>+entero!AO72</f>
        <v>315.83032069970847</v>
      </c>
      <c r="AP26" s="505">
        <f>+entero!AP72</f>
        <v>320.53892128279881</v>
      </c>
      <c r="AQ26" s="505">
        <f>+entero!AQ72</f>
        <v>315.36209912536441</v>
      </c>
      <c r="AR26" s="505">
        <f>+entero!AR72</f>
        <v>323.3937317784256</v>
      </c>
      <c r="AS26" s="505">
        <f>+entero!AS72</f>
        <v>340.37725947521869</v>
      </c>
      <c r="AT26" s="505">
        <f>+entero!AT72</f>
        <v>322.65568513119536</v>
      </c>
      <c r="AU26" s="505">
        <f>+entero!AU72</f>
        <v>325.9584548104956</v>
      </c>
      <c r="AV26" s="505">
        <f>+entero!AV72</f>
        <v>342.73075801749269</v>
      </c>
      <c r="AW26" s="505">
        <f>+entero!AW72</f>
        <v>325.2285714285714</v>
      </c>
      <c r="AX26" s="505">
        <f>+entero!AX72</f>
        <v>326.0615160349854</v>
      </c>
      <c r="AY26" s="505">
        <f>+entero!AY72</f>
        <v>328.36618075801749</v>
      </c>
      <c r="AZ26" s="505">
        <f>+entero!AZ72</f>
        <v>347.7412536443149</v>
      </c>
      <c r="BA26" s="505">
        <f>+entero!BA72</f>
        <v>356.72551020408162</v>
      </c>
      <c r="BB26" s="505">
        <f>+entero!BB72</f>
        <v>376.03032069970845</v>
      </c>
      <c r="BC26" s="505">
        <f>+entero!BC72</f>
        <v>287.96196388261853</v>
      </c>
      <c r="BD26" s="505">
        <f>+entero!BD72</f>
        <v>293.90643340857787</v>
      </c>
      <c r="BE26" s="505">
        <f>+entero!BE72</f>
        <v>292.76128668171555</v>
      </c>
      <c r="BF26" s="505">
        <f>+entero!BF72</f>
        <v>283.72923250564338</v>
      </c>
      <c r="BG26" s="505">
        <f>+entero!BG72</f>
        <v>386.77623906705537</v>
      </c>
      <c r="BH26" s="505">
        <f>+entero!BH72</f>
        <v>398.91166180758012</v>
      </c>
      <c r="BI26" s="505">
        <f>+entero!BI72</f>
        <v>387.36886452332362</v>
      </c>
      <c r="BJ26" s="505">
        <f>+entero!BJ72</f>
        <v>395.86020408163267</v>
      </c>
      <c r="BK26" s="505">
        <f>+entero!BK72</f>
        <v>399.39868804664729</v>
      </c>
      <c r="BL26" s="505">
        <f>+entero!BL72</f>
        <v>408.40845481049564</v>
      </c>
      <c r="BM26" s="505">
        <f>+entero!BM72</f>
        <v>438.29241982507284</v>
      </c>
      <c r="BN26" s="505">
        <f>+entero!BN72</f>
        <v>451.53717201166171</v>
      </c>
      <c r="BO26" s="505">
        <f>+entero!BO72</f>
        <v>437.14212827988337</v>
      </c>
      <c r="BP26" s="505">
        <f>+entero!BP72</f>
        <v>439.134693877551</v>
      </c>
      <c r="BQ26" s="505">
        <f>+entero!BQ72</f>
        <v>456.02711370262386</v>
      </c>
      <c r="BR26" s="505">
        <f>+entero!BR72</f>
        <v>444.60889212827982</v>
      </c>
      <c r="BS26" s="505">
        <f>+entero!BS72</f>
        <v>524.28440233236142</v>
      </c>
      <c r="BT26" s="505">
        <f>+entero!BT72</f>
        <v>725.19416909620998</v>
      </c>
      <c r="BU26" s="505">
        <f>+entero!BU72</f>
        <v>708.27346938775497</v>
      </c>
      <c r="BV26" s="505">
        <f>+entero!BV72</f>
        <v>746.05276967930024</v>
      </c>
      <c r="BW26" s="505">
        <f>+entero!BW72</f>
        <v>751.65670553935854</v>
      </c>
      <c r="BX26" s="505">
        <f>+entero!BX72</f>
        <v>793.62755102040808</v>
      </c>
      <c r="BY26" s="505">
        <f>+entero!BY72</f>
        <v>863.27437513252471</v>
      </c>
      <c r="BZ26" s="505">
        <f>+entero!BZ72</f>
        <v>863.37037602104965</v>
      </c>
      <c r="CA26" s="505">
        <f>+entero!CA72</f>
        <v>892.37407790438181</v>
      </c>
      <c r="CB26" s="681">
        <f>+entero!CB72</f>
        <v>892.49699777605815</v>
      </c>
      <c r="CC26" s="682">
        <f>+entero!CC72</f>
        <v>893.67161537036168</v>
      </c>
      <c r="CD26" s="682">
        <f>+entero!CD72</f>
        <v>893.71508663187285</v>
      </c>
      <c r="CE26" s="682">
        <f>+entero!CE72</f>
        <v>893.75143382488352</v>
      </c>
      <c r="CF26" s="683">
        <f>+entero!CF72</f>
        <v>893.79369922926674</v>
      </c>
      <c r="CG26" s="681">
        <f>+entero!CG72</f>
        <v>1.419621324884929</v>
      </c>
      <c r="CH26" s="561">
        <f>+entero!CH72</f>
        <v>0.15908365785552991</v>
      </c>
      <c r="CI26" s="3"/>
      <c r="CJ26" s="506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1" t="s">
        <v>47</v>
      </c>
      <c r="E27" s="505">
        <f>+entero!E73</f>
        <v>229.30602582496414</v>
      </c>
      <c r="F27" s="505">
        <f>+entero!F73</f>
        <v>314.31951219512194</v>
      </c>
      <c r="G27" s="505">
        <f>+entero!G73</f>
        <v>173.19053084648499</v>
      </c>
      <c r="H27" s="505">
        <f>+entero!H73</f>
        <v>240.21176470588236</v>
      </c>
      <c r="I27" s="505">
        <f>+entero!I73</f>
        <v>194.88794835007175</v>
      </c>
      <c r="J27" s="505">
        <f>+entero!J73</f>
        <v>164.91147776173599</v>
      </c>
      <c r="K27" s="505">
        <f>+entero!K73</f>
        <v>177.16542324246771</v>
      </c>
      <c r="L27" s="505">
        <f>+entero!L73</f>
        <v>172.52238163558101</v>
      </c>
      <c r="M27" s="505">
        <f>+entero!M73</f>
        <v>200.84490674317499</v>
      </c>
      <c r="N27" s="505">
        <f>+entero!N73</f>
        <v>239.14160688665709</v>
      </c>
      <c r="O27" s="505">
        <f>+entero!O73</f>
        <v>273.02338593974173</v>
      </c>
      <c r="P27" s="505">
        <f>+entero!P73</f>
        <v>295.08809172209499</v>
      </c>
      <c r="Q27" s="505">
        <f>+entero!Q73</f>
        <v>272.41520803443331</v>
      </c>
      <c r="R27" s="505">
        <f>+entero!R73</f>
        <v>356.2439024390244</v>
      </c>
      <c r="S27" s="505">
        <f>+entero!S73</f>
        <v>464.26068866571018</v>
      </c>
      <c r="T27" s="505">
        <f>+entero!T73</f>
        <v>507.84289813486379</v>
      </c>
      <c r="U27" s="505">
        <f>+entero!U73</f>
        <v>437.79512195121947</v>
      </c>
      <c r="V27" s="505">
        <f>+entero!V73</f>
        <v>391.53888091722098</v>
      </c>
      <c r="W27" s="505">
        <f>+entero!W73</f>
        <v>404.40243902439016</v>
      </c>
      <c r="X27" s="505">
        <f>+entero!X73</f>
        <v>388.21090387374471</v>
      </c>
      <c r="Y27" s="505">
        <f>+entero!Y73</f>
        <v>398.52582496413197</v>
      </c>
      <c r="Z27" s="505">
        <f>+entero!Z73</f>
        <v>421.94619799139167</v>
      </c>
      <c r="AA27" s="505">
        <f>+entero!AA73</f>
        <v>449.93802008608327</v>
      </c>
      <c r="AB27" s="505">
        <f>+entero!AB73</f>
        <v>448.55201149425289</v>
      </c>
      <c r="AC27" s="505">
        <f>+entero!AC73</f>
        <v>178.95086455331409</v>
      </c>
      <c r="AD27" s="505">
        <f>+entero!AD73</f>
        <v>412.49005763688751</v>
      </c>
      <c r="AE27" s="505">
        <f>+entero!AE73</f>
        <v>632.94335260115611</v>
      </c>
      <c r="AF27" s="505">
        <f>+entero!AF73</f>
        <v>647.14884057971005</v>
      </c>
      <c r="AG27" s="505">
        <f>+entero!AG73</f>
        <v>624.19071117561691</v>
      </c>
      <c r="AH27" s="505">
        <f>+entero!AH73</f>
        <v>548.10740203193041</v>
      </c>
      <c r="AI27" s="505">
        <f>+entero!AI73</f>
        <v>559.25726744175995</v>
      </c>
      <c r="AJ27" s="505">
        <f>+entero!AJ73</f>
        <v>521.88733624454153</v>
      </c>
      <c r="AK27" s="505">
        <f>+entero!AK73</f>
        <v>550.41979621542941</v>
      </c>
      <c r="AL27" s="505">
        <f>+entero!AL73</f>
        <v>613.904075691412</v>
      </c>
      <c r="AM27" s="505">
        <f>+entero!AM73</f>
        <v>648.08486171761285</v>
      </c>
      <c r="AN27" s="505">
        <f>+entero!AN73</f>
        <v>702.8309037900874</v>
      </c>
      <c r="AO27" s="505">
        <f>+entero!AO73</f>
        <v>699.38454810495625</v>
      </c>
      <c r="AP27" s="505">
        <f>+entero!AP73</f>
        <v>719.92565597667647</v>
      </c>
      <c r="AQ27" s="505">
        <f>+entero!AQ73</f>
        <v>698.49227405247825</v>
      </c>
      <c r="AR27" s="505">
        <f>+entero!AR73</f>
        <v>786.94999999999993</v>
      </c>
      <c r="AS27" s="505">
        <f>+entero!AS73</f>
        <v>690.20072886297373</v>
      </c>
      <c r="AT27" s="505">
        <f>+entero!AT73</f>
        <v>553.31486880466468</v>
      </c>
      <c r="AU27" s="505">
        <f>+entero!AU73</f>
        <v>520.66924198250729</v>
      </c>
      <c r="AV27" s="505">
        <f>+entero!AV73</f>
        <v>578.30174927113694</v>
      </c>
      <c r="AW27" s="505">
        <f>+entero!AW73</f>
        <v>547.30364431486885</v>
      </c>
      <c r="AX27" s="505">
        <f>+entero!AX73</f>
        <v>754.77798833819224</v>
      </c>
      <c r="AY27" s="505">
        <f>+entero!AY73</f>
        <v>749.26078717201165</v>
      </c>
      <c r="AZ27" s="505">
        <f>+entero!AZ73</f>
        <v>805.44169096209907</v>
      </c>
      <c r="BA27" s="505">
        <f>+entero!BA73</f>
        <v>666.1861516034985</v>
      </c>
      <c r="BB27" s="505">
        <f>+entero!BB73</f>
        <v>667.04227405247809</v>
      </c>
      <c r="BC27" s="505">
        <f>+entero!BC73</f>
        <v>579.35349887133179</v>
      </c>
      <c r="BD27" s="505">
        <f>+entero!BD73</f>
        <v>571.56873589164786</v>
      </c>
      <c r="BE27" s="505">
        <f>+entero!BE73</f>
        <v>561.48690744920987</v>
      </c>
      <c r="BF27" s="505">
        <f>+entero!BF73</f>
        <v>550.13769751692996</v>
      </c>
      <c r="BG27" s="505">
        <f>+entero!BG73</f>
        <v>761.39897959183668</v>
      </c>
      <c r="BH27" s="505">
        <f>+entero!BH73</f>
        <v>759.52915451895035</v>
      </c>
      <c r="BI27" s="505">
        <f>+entero!BI73</f>
        <v>700.34139985422746</v>
      </c>
      <c r="BJ27" s="505">
        <f>+entero!BJ73</f>
        <v>681.98571428571415</v>
      </c>
      <c r="BK27" s="505">
        <f>+entero!BK73</f>
        <v>718.11851311953342</v>
      </c>
      <c r="BL27" s="505">
        <f>+entero!BL73</f>
        <v>764.28731778425663</v>
      </c>
      <c r="BM27" s="505">
        <f>+entero!BM73</f>
        <v>769.13352769679307</v>
      </c>
      <c r="BN27" s="505">
        <f>+entero!BN73</f>
        <v>770.23469387755097</v>
      </c>
      <c r="BO27" s="505">
        <f>+entero!BO73</f>
        <v>738.41209912536431</v>
      </c>
      <c r="BP27" s="505">
        <f>+entero!BP73</f>
        <v>612.45014577259462</v>
      </c>
      <c r="BQ27" s="505">
        <f>+entero!BQ73</f>
        <v>649.08892128279876</v>
      </c>
      <c r="BR27" s="505">
        <f>+entero!BR73</f>
        <v>580.07142857142856</v>
      </c>
      <c r="BS27" s="505">
        <f>+entero!BS73</f>
        <v>589.38236151603508</v>
      </c>
      <c r="BT27" s="505">
        <f>+entero!BT73</f>
        <v>534.96253644314868</v>
      </c>
      <c r="BU27" s="505">
        <f>+entero!BU73</f>
        <v>534.94154518950438</v>
      </c>
      <c r="BV27" s="505">
        <f>+entero!BV73</f>
        <v>524.19752186588926</v>
      </c>
      <c r="BW27" s="505">
        <f>+entero!BW73</f>
        <v>560.48309037900879</v>
      </c>
      <c r="BX27" s="505">
        <f>+entero!BX73</f>
        <v>635.1233236151603</v>
      </c>
      <c r="BY27" s="505">
        <f>+entero!BY73</f>
        <v>679.89842661573198</v>
      </c>
      <c r="BZ27" s="505">
        <f>+entero!BZ73</f>
        <v>677.67351678365014</v>
      </c>
      <c r="CA27" s="505">
        <f>+entero!CA73</f>
        <v>684.86469204817502</v>
      </c>
      <c r="CB27" s="681">
        <f>+entero!CB73</f>
        <v>681.84615565692138</v>
      </c>
      <c r="CC27" s="682">
        <f>+entero!CC73</f>
        <v>669.9367111070087</v>
      </c>
      <c r="CD27" s="682">
        <f>+entero!CD73</f>
        <v>670.54981983948699</v>
      </c>
      <c r="CE27" s="682">
        <f>+entero!CE73</f>
        <v>645.45220395021556</v>
      </c>
      <c r="CF27" s="683">
        <f>+entero!CF73</f>
        <v>672.06913230980774</v>
      </c>
      <c r="CG27" s="681">
        <f>+entero!CG73</f>
        <v>-12.795559738367274</v>
      </c>
      <c r="CH27" s="561">
        <f>+entero!CH73</f>
        <v>-1.8683339770518059</v>
      </c>
      <c r="CI27" s="3"/>
      <c r="CJ27" s="506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1" t="s">
        <v>48</v>
      </c>
      <c r="E28" s="505">
        <f>+entero!E74</f>
        <v>404.44857659827835</v>
      </c>
      <c r="F28" s="505">
        <f>+entero!F74</f>
        <v>399.87379867144898</v>
      </c>
      <c r="G28" s="505">
        <f>+entero!G74</f>
        <v>584.72617494835004</v>
      </c>
      <c r="H28" s="505">
        <f>+entero!H74</f>
        <v>586.61958211621231</v>
      </c>
      <c r="I28" s="505">
        <f>+entero!I74</f>
        <v>628.14250611190812</v>
      </c>
      <c r="J28" s="505">
        <f>+entero!J74</f>
        <v>639.45005312912474</v>
      </c>
      <c r="K28" s="505">
        <f>+entero!K74</f>
        <v>676.7280949091105</v>
      </c>
      <c r="L28" s="505">
        <f>+entero!L74</f>
        <v>680.1689684356528</v>
      </c>
      <c r="M28" s="505">
        <f>+entero!M74</f>
        <v>719.69996339261127</v>
      </c>
      <c r="N28" s="505">
        <f>+entero!N74</f>
        <v>744.53409275846491</v>
      </c>
      <c r="O28" s="505">
        <f>+entero!O74</f>
        <v>755.68823251169306</v>
      </c>
      <c r="P28" s="505">
        <f>+entero!P74</f>
        <v>747.98005460638444</v>
      </c>
      <c r="Q28" s="505">
        <f>+entero!Q74</f>
        <v>739.68951975989955</v>
      </c>
      <c r="R28" s="505">
        <f>+entero!R74</f>
        <v>720.06124877137745</v>
      </c>
      <c r="S28" s="505">
        <f>+entero!S74</f>
        <v>715.80299913005729</v>
      </c>
      <c r="T28" s="505">
        <f>+entero!T74</f>
        <v>700.61476383593981</v>
      </c>
      <c r="U28" s="505">
        <f>+entero!U74</f>
        <v>723.57330042170804</v>
      </c>
      <c r="V28" s="505">
        <f>+entero!V74</f>
        <v>707.55607590100431</v>
      </c>
      <c r="W28" s="505">
        <f>+entero!W74</f>
        <v>676.97286684074606</v>
      </c>
      <c r="X28" s="505">
        <f>+entero!X74</f>
        <v>676.61375636728837</v>
      </c>
      <c r="Y28" s="505">
        <f>+entero!Y74</f>
        <v>662.86355810616942</v>
      </c>
      <c r="Z28" s="505">
        <f>+entero!Z74</f>
        <v>650.4365853658536</v>
      </c>
      <c r="AA28" s="505">
        <f>+entero!AA74</f>
        <v>651.57374461979919</v>
      </c>
      <c r="AB28" s="505">
        <f>+entero!AB74</f>
        <v>643.46422413793107</v>
      </c>
      <c r="AC28" s="505">
        <f>+entero!AC74</f>
        <v>691.92146974063405</v>
      </c>
      <c r="AD28" s="505">
        <f>+entero!AD74</f>
        <v>521.06512968299705</v>
      </c>
      <c r="AE28" s="505">
        <f>+entero!AE74</f>
        <v>427.62702312138731</v>
      </c>
      <c r="AF28" s="505">
        <f>+entero!AF74</f>
        <v>434.50275362317802</v>
      </c>
      <c r="AG28" s="505">
        <f>+entero!AG74</f>
        <v>431.33904208998541</v>
      </c>
      <c r="AH28" s="505">
        <f>+entero!AH74</f>
        <v>445.79970972423808</v>
      </c>
      <c r="AI28" s="505">
        <f>+entero!AI74</f>
        <v>446.21686046511627</v>
      </c>
      <c r="AJ28" s="505">
        <f>+entero!AJ74</f>
        <v>469.175589519651</v>
      </c>
      <c r="AK28" s="505">
        <f>+entero!AK74</f>
        <v>433.43114992721979</v>
      </c>
      <c r="AL28" s="505">
        <f>+entero!AL74</f>
        <v>414.99112081513829</v>
      </c>
      <c r="AM28" s="505">
        <f>+entero!AM74</f>
        <v>405.19941775836963</v>
      </c>
      <c r="AN28" s="505">
        <f>+entero!AN74</f>
        <v>405.14198250728867</v>
      </c>
      <c r="AO28" s="505">
        <f>+entero!AO74</f>
        <v>407.17667638483965</v>
      </c>
      <c r="AP28" s="505">
        <f>+entero!AP74</f>
        <v>405.91311953352766</v>
      </c>
      <c r="AQ28" s="505">
        <f>+entero!AQ74</f>
        <v>412.09008746355687</v>
      </c>
      <c r="AR28" s="505">
        <f>+entero!AR74</f>
        <v>407.019387755102</v>
      </c>
      <c r="AS28" s="505">
        <f>+entero!AS74</f>
        <v>608.12055393586013</v>
      </c>
      <c r="AT28" s="505">
        <f>+entero!AT74</f>
        <v>585.42696793002915</v>
      </c>
      <c r="AU28" s="505">
        <f>+entero!AU74</f>
        <v>577.19431486880467</v>
      </c>
      <c r="AV28" s="505">
        <f>+entero!AV74</f>
        <v>539.05174927113706</v>
      </c>
      <c r="AW28" s="505">
        <f>+entero!AW74</f>
        <v>604.23892128279874</v>
      </c>
      <c r="AX28" s="505">
        <f>+entero!AX74</f>
        <v>601.47084548104954</v>
      </c>
      <c r="AY28" s="505">
        <f>+entero!AY74</f>
        <v>666.20539358600581</v>
      </c>
      <c r="AZ28" s="505">
        <f>+entero!AZ74</f>
        <v>615.88367346938776</v>
      </c>
      <c r="BA28" s="505">
        <f>+entero!BA74</f>
        <v>724.31253644314859</v>
      </c>
      <c r="BB28" s="505">
        <f>+entero!BB74</f>
        <v>733.77594752186576</v>
      </c>
      <c r="BC28" s="505">
        <f>+entero!BC74</f>
        <v>573.65146726862304</v>
      </c>
      <c r="BD28" s="505">
        <f>+entero!BD74</f>
        <v>646.04695259593677</v>
      </c>
      <c r="BE28" s="505">
        <f>+entero!BE74</f>
        <v>645.0532731376976</v>
      </c>
      <c r="BF28" s="505">
        <f>+entero!BF74</f>
        <v>666.44571106094816</v>
      </c>
      <c r="BG28" s="505">
        <f>+entero!BG74</f>
        <v>814.35976676384837</v>
      </c>
      <c r="BH28" s="505">
        <f>+entero!BH74</f>
        <v>814.64562682215728</v>
      </c>
      <c r="BI28" s="505">
        <f>+entero!BI74</f>
        <v>866.19543002915452</v>
      </c>
      <c r="BJ28" s="505">
        <f>+entero!BJ74</f>
        <v>888.7717201166181</v>
      </c>
      <c r="BK28" s="505">
        <f>+entero!BK74</f>
        <v>889.69387755102036</v>
      </c>
      <c r="BL28" s="505">
        <f>+entero!BL74</f>
        <v>909.06326530612239</v>
      </c>
      <c r="BM28" s="505">
        <f>+entero!BM74</f>
        <v>972.49023323615143</v>
      </c>
      <c r="BN28" s="505">
        <f>+entero!BN74</f>
        <v>985.36268221574335</v>
      </c>
      <c r="BO28" s="505">
        <f>+entero!BO74</f>
        <v>955.66137026239073</v>
      </c>
      <c r="BP28" s="505">
        <f>+entero!BP74</f>
        <v>1085.8513119533527</v>
      </c>
      <c r="BQ28" s="505">
        <f>+entero!BQ74</f>
        <v>1085.4645772594752</v>
      </c>
      <c r="BR28" s="505">
        <f>+entero!BR74</f>
        <v>1120.0466472303206</v>
      </c>
      <c r="BS28" s="505">
        <f>+entero!BS74</f>
        <v>1110.0145772594753</v>
      </c>
      <c r="BT28" s="505">
        <f>+entero!BT74</f>
        <v>1093.926530612245</v>
      </c>
      <c r="BU28" s="505">
        <f>+entero!BU74</f>
        <v>1166.8450437317783</v>
      </c>
      <c r="BV28" s="505">
        <f>+entero!BV74</f>
        <v>1156.5932944606413</v>
      </c>
      <c r="BW28" s="505">
        <f>+entero!BW74</f>
        <v>1164.0278425655977</v>
      </c>
      <c r="BX28" s="505">
        <f>+entero!BX74</f>
        <v>1191.6711370262392</v>
      </c>
      <c r="BY28" s="505">
        <f>+entero!BY74</f>
        <v>1297.4485033799999</v>
      </c>
      <c r="BZ28" s="505">
        <f>+entero!BZ74</f>
        <v>1297.4359431400001</v>
      </c>
      <c r="CA28" s="505">
        <f>+entero!CA74</f>
        <v>1302.7683488299997</v>
      </c>
      <c r="CB28" s="681">
        <f>+entero!CB74</f>
        <v>1302.9186031400002</v>
      </c>
      <c r="CC28" s="682">
        <f>+entero!CC74</f>
        <v>1310.7684714599998</v>
      </c>
      <c r="CD28" s="682">
        <f>+entero!CD74</f>
        <v>1310.7938401799997</v>
      </c>
      <c r="CE28" s="682">
        <f>+entero!CE74</f>
        <v>1310.8371783799996</v>
      </c>
      <c r="CF28" s="683">
        <f>+entero!CF74</f>
        <v>1310.91434153</v>
      </c>
      <c r="CG28" s="681">
        <f>+entero!CG74</f>
        <v>8.1459927000003063</v>
      </c>
      <c r="CH28" s="561">
        <f>+entero!CH74</f>
        <v>0.62528328288879997</v>
      </c>
      <c r="CI28" s="3"/>
      <c r="CJ28" s="506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1" t="s">
        <v>61</v>
      </c>
      <c r="E29" s="505">
        <f>+entero!E75</f>
        <v>285.02596843615493</v>
      </c>
      <c r="F29" s="505">
        <f>+entero!F75</f>
        <v>325.51262553802007</v>
      </c>
      <c r="G29" s="505">
        <f>+entero!G75</f>
        <v>252.90671449067429</v>
      </c>
      <c r="H29" s="505">
        <f>+entero!H75</f>
        <v>245.79153515064564</v>
      </c>
      <c r="I29" s="505">
        <f>+entero!I75</f>
        <v>169.22381635581064</v>
      </c>
      <c r="J29" s="505">
        <f>+entero!J75</f>
        <v>173.71190817790531</v>
      </c>
      <c r="K29" s="505">
        <f>+entero!K75</f>
        <v>329.20473457675752</v>
      </c>
      <c r="L29" s="505">
        <f>+entero!L75</f>
        <v>387.33314203730276</v>
      </c>
      <c r="M29" s="505">
        <f>+entero!M75</f>
        <v>489.93672883787661</v>
      </c>
      <c r="N29" s="505">
        <f>+entero!N75</f>
        <v>749.92711621233877</v>
      </c>
      <c r="O29" s="505">
        <f>+entero!O75</f>
        <v>948.81248206599719</v>
      </c>
      <c r="P29" s="505">
        <f>+entero!P75</f>
        <v>919.35882352941189</v>
      </c>
      <c r="Q29" s="505">
        <f>+entero!Q75</f>
        <v>1041.3047345767575</v>
      </c>
      <c r="R29" s="505">
        <f>+entero!R75</f>
        <v>1348.2635581061693</v>
      </c>
      <c r="S29" s="505">
        <f>+entero!S75</f>
        <v>1479.0800573888091</v>
      </c>
      <c r="T29" s="505">
        <f>+entero!T75</f>
        <v>1487.9829268292683</v>
      </c>
      <c r="U29" s="505">
        <f>+entero!U75</f>
        <v>1217.4319942611201</v>
      </c>
      <c r="V29" s="505">
        <f>+entero!V75</f>
        <v>1223.9090387374461</v>
      </c>
      <c r="W29" s="505">
        <f>+entero!W75</f>
        <v>1090.46743175079</v>
      </c>
      <c r="X29" s="505">
        <f>+entero!X75</f>
        <v>938.25236728837876</v>
      </c>
      <c r="Y29" s="505">
        <f>+entero!Y75</f>
        <v>906.22022955523676</v>
      </c>
      <c r="Z29" s="505">
        <f>+entero!Z75</f>
        <v>873.53299856527997</v>
      </c>
      <c r="AA29" s="505">
        <f>+entero!AA75</f>
        <v>766.78665710176494</v>
      </c>
      <c r="AB29" s="505">
        <f>+entero!AB75</f>
        <v>756.10459770114949</v>
      </c>
      <c r="AC29" s="505">
        <f>+entero!AC75</f>
        <v>688.10576368876082</v>
      </c>
      <c r="AD29" s="505">
        <f>+entero!AD75</f>
        <v>814.69553314121038</v>
      </c>
      <c r="AE29" s="505">
        <f>+entero!AE75</f>
        <v>755.2604046242775</v>
      </c>
      <c r="AF29" s="505">
        <f>+entero!AF75</f>
        <v>779.68840579710127</v>
      </c>
      <c r="AG29" s="505">
        <f>+entero!AG75</f>
        <v>370.25994194484758</v>
      </c>
      <c r="AH29" s="505">
        <f>+entero!AH75</f>
        <v>211.81146589259799</v>
      </c>
      <c r="AI29" s="505">
        <f>+entero!AI75</f>
        <v>309.794476744176</v>
      </c>
      <c r="AJ29" s="505">
        <f>+entero!AJ75</f>
        <v>255.58820960698694</v>
      </c>
      <c r="AK29" s="505">
        <f>+entero!AK75</f>
        <v>367.05473071324604</v>
      </c>
      <c r="AL29" s="505">
        <f>+entero!AL75</f>
        <v>550.7519650655023</v>
      </c>
      <c r="AM29" s="505">
        <f>+entero!AM75</f>
        <v>632.76622998544394</v>
      </c>
      <c r="AN29" s="505">
        <f>+entero!AN75</f>
        <v>935.11093294460625</v>
      </c>
      <c r="AO29" s="505">
        <f>+entero!AO75</f>
        <v>1131.2104956268222</v>
      </c>
      <c r="AP29" s="505">
        <f>+entero!AP75</f>
        <v>892.21239067055399</v>
      </c>
      <c r="AQ29" s="505">
        <f>+entero!AQ75</f>
        <v>876.24241982507283</v>
      </c>
      <c r="AR29" s="505">
        <f>+entero!AR75</f>
        <v>979.25233236151598</v>
      </c>
      <c r="AS29" s="505">
        <f>+entero!AS75</f>
        <v>741.8110787172011</v>
      </c>
      <c r="AT29" s="505">
        <f>+entero!AT75</f>
        <v>528.9966472303206</v>
      </c>
      <c r="AU29" s="505">
        <f>+entero!AU75</f>
        <v>525.79489795918369</v>
      </c>
      <c r="AV29" s="505">
        <f>+entero!AV75</f>
        <v>372.6651603498542</v>
      </c>
      <c r="AW29" s="505">
        <f>+entero!AW75</f>
        <v>511.4167638483965</v>
      </c>
      <c r="AX29" s="505">
        <f>+entero!AX75</f>
        <v>717.1446064139941</v>
      </c>
      <c r="AY29" s="505">
        <f>+entero!AY75</f>
        <v>616.73148688046649</v>
      </c>
      <c r="AZ29" s="505">
        <f>+entero!AZ75</f>
        <v>870.77055393585999</v>
      </c>
      <c r="BA29" s="505">
        <f>+entero!BA75</f>
        <v>1430.0274052478135</v>
      </c>
      <c r="BB29" s="505">
        <f>+entero!BB75</f>
        <v>1049.2755102040817</v>
      </c>
      <c r="BC29" s="505">
        <f>+entero!BC75</f>
        <v>778.41343115124141</v>
      </c>
      <c r="BD29" s="505">
        <f>+entero!BD75</f>
        <v>612.01309255079013</v>
      </c>
      <c r="BE29" s="505">
        <f>+entero!BE75</f>
        <v>488.32505643340858</v>
      </c>
      <c r="BF29" s="505">
        <f>+entero!BF75</f>
        <v>432.31975169300233</v>
      </c>
      <c r="BG29" s="505">
        <f>+entero!BG75</f>
        <v>761.19956268221551</v>
      </c>
      <c r="BH29" s="505">
        <f>+entero!BH75</f>
        <v>604.37157434402332</v>
      </c>
      <c r="BI29" s="505">
        <f>+entero!BI75</f>
        <v>785.66278310515781</v>
      </c>
      <c r="BJ29" s="505">
        <f>+entero!BJ75</f>
        <v>607.89416909620979</v>
      </c>
      <c r="BK29" s="505">
        <f>+entero!BK75</f>
        <v>633.00029154518938</v>
      </c>
      <c r="BL29" s="505">
        <f>+entero!BL75</f>
        <v>577.17244897959176</v>
      </c>
      <c r="BM29" s="505">
        <f>+entero!BM75</f>
        <v>1189.9046647230318</v>
      </c>
      <c r="BN29" s="505">
        <f>+entero!BN75</f>
        <v>592.90655976676385</v>
      </c>
      <c r="BO29" s="505">
        <f>+entero!BO75</f>
        <v>470.07842565597662</v>
      </c>
      <c r="BP29" s="505">
        <f>+entero!BP75</f>
        <v>399.4053935860058</v>
      </c>
      <c r="BQ29" s="505">
        <f>+entero!BQ75</f>
        <v>546.82842565597662</v>
      </c>
      <c r="BR29" s="505">
        <f>+entero!BR75</f>
        <v>394.02944606413996</v>
      </c>
      <c r="BS29" s="505">
        <f>+entero!BS75</f>
        <v>437.65976676384832</v>
      </c>
      <c r="BT29" s="505">
        <f>+entero!BT75</f>
        <v>235.23586005830896</v>
      </c>
      <c r="BU29" s="505">
        <f>+entero!BU75</f>
        <v>370.23950437317779</v>
      </c>
      <c r="BV29" s="505">
        <f>+entero!BV75</f>
        <v>458.12478134110791</v>
      </c>
      <c r="BW29" s="505">
        <f>+entero!BW75</f>
        <v>846.24285714285725</v>
      </c>
      <c r="BX29" s="505">
        <f>+entero!BX75</f>
        <v>782.11749271137023</v>
      </c>
      <c r="BY29" s="505">
        <f>+entero!BY75</f>
        <v>1389.6732267791572</v>
      </c>
      <c r="BZ29" s="505">
        <f>+entero!BZ75</f>
        <v>1423.899138697466</v>
      </c>
      <c r="CA29" s="505">
        <f>+entero!CA75</f>
        <v>1445.4370639899582</v>
      </c>
      <c r="CB29" s="681">
        <f>+entero!CB75</f>
        <v>1399.0179946514415</v>
      </c>
      <c r="CC29" s="682">
        <f>+entero!CC75</f>
        <v>1389.3488207541914</v>
      </c>
      <c r="CD29" s="682">
        <f>+entero!CD75</f>
        <v>1401.0350593375958</v>
      </c>
      <c r="CE29" s="682">
        <f>+entero!CE75</f>
        <v>1376.7977021637003</v>
      </c>
      <c r="CF29" s="683">
        <f>+entero!CF75</f>
        <v>1226.4713187943184</v>
      </c>
      <c r="CG29" s="681">
        <f>+entero!CG75</f>
        <v>-218.96574519563978</v>
      </c>
      <c r="CH29" s="561">
        <f>+entero!CH75</f>
        <v>-15.148756777497507</v>
      </c>
      <c r="CI29" s="3"/>
      <c r="CJ29" s="506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1" t="s">
        <v>62</v>
      </c>
      <c r="E30" s="505">
        <f>+entero!E76</f>
        <v>146.21463414634144</v>
      </c>
      <c r="F30" s="505">
        <f>+entero!F76</f>
        <v>115.40817790530846</v>
      </c>
      <c r="G30" s="505">
        <f>+entero!G76</f>
        <v>154.65176470588236</v>
      </c>
      <c r="H30" s="505">
        <f>+entero!H76</f>
        <v>98.862123385939739</v>
      </c>
      <c r="I30" s="505">
        <f>+entero!I76</f>
        <v>67.647776173644203</v>
      </c>
      <c r="J30" s="505">
        <f>+entero!J76</f>
        <v>100.92008608321377</v>
      </c>
      <c r="K30" s="505">
        <f>+entero!K76</f>
        <v>249.91649928263985</v>
      </c>
      <c r="L30" s="505">
        <f>+entero!L76</f>
        <v>312.83342898134867</v>
      </c>
      <c r="M30" s="505">
        <f>+entero!M76</f>
        <v>401.26111908177904</v>
      </c>
      <c r="N30" s="505">
        <f>+entero!N76</f>
        <v>633.41621233859416</v>
      </c>
      <c r="O30" s="505">
        <f>+entero!O76</f>
        <v>794.16671449067439</v>
      </c>
      <c r="P30" s="505">
        <f>+entero!P76</f>
        <v>749.9637015781924</v>
      </c>
      <c r="Q30" s="505">
        <f>+entero!Q76</f>
        <v>893.55451936872305</v>
      </c>
      <c r="R30" s="505">
        <f>+entero!R76</f>
        <v>1112.8606886657101</v>
      </c>
      <c r="S30" s="505">
        <f>+entero!S76</f>
        <v>1138.8282639885222</v>
      </c>
      <c r="T30" s="505">
        <f>+entero!T76</f>
        <v>1101.157532281205</v>
      </c>
      <c r="U30" s="505">
        <f>+entero!U76</f>
        <v>903.54935437589677</v>
      </c>
      <c r="V30" s="505">
        <f>+entero!V76</f>
        <v>952.38077474892384</v>
      </c>
      <c r="W30" s="505">
        <f>+entero!W76</f>
        <v>806.90803443328559</v>
      </c>
      <c r="X30" s="505">
        <f>+entero!X76</f>
        <v>682.49053084648494</v>
      </c>
      <c r="Y30" s="505">
        <f>+entero!Y76</f>
        <v>647.73644179383098</v>
      </c>
      <c r="Z30" s="505">
        <f>+entero!Z76</f>
        <v>600.81219512195139</v>
      </c>
      <c r="AA30" s="505">
        <f>+entero!AA76</f>
        <v>469.03529411764714</v>
      </c>
      <c r="AB30" s="505">
        <f>+entero!AB76</f>
        <v>460.55646551724135</v>
      </c>
      <c r="AC30" s="505">
        <f>+entero!AC76</f>
        <v>637.76959654178677</v>
      </c>
      <c r="AD30" s="505">
        <f>+entero!AD76</f>
        <v>575.2749279538906</v>
      </c>
      <c r="AE30" s="505">
        <f>+entero!AE76</f>
        <v>529.95144508670523</v>
      </c>
      <c r="AF30" s="505">
        <f>+entero!AF76</f>
        <v>521.72144927536226</v>
      </c>
      <c r="AG30" s="505">
        <f>+entero!AG76</f>
        <v>179.89361393323699</v>
      </c>
      <c r="AH30" s="505">
        <f>+entero!AH76</f>
        <v>119.48330914368653</v>
      </c>
      <c r="AI30" s="505">
        <f>+entero!AI76</f>
        <v>209.91090116279068</v>
      </c>
      <c r="AJ30" s="505">
        <f>+entero!AJ76</f>
        <v>205.88209606986899</v>
      </c>
      <c r="AK30" s="505">
        <f>+entero!AK76</f>
        <v>276.14963609898109</v>
      </c>
      <c r="AL30" s="505">
        <f>+entero!AL76</f>
        <v>400.42285298398838</v>
      </c>
      <c r="AM30" s="505">
        <f>+entero!AM76</f>
        <v>442.84032023289654</v>
      </c>
      <c r="AN30" s="505">
        <f>+entero!AN76</f>
        <v>697.14999999999986</v>
      </c>
      <c r="AO30" s="505">
        <f>+entero!AO76</f>
        <v>897.23279883381917</v>
      </c>
      <c r="AP30" s="505">
        <f>+entero!AP76</f>
        <v>630.69300291545187</v>
      </c>
      <c r="AQ30" s="505">
        <f>+entero!AQ76</f>
        <v>633.09431486880453</v>
      </c>
      <c r="AR30" s="505">
        <f>+entero!AR76</f>
        <v>664.73819241982505</v>
      </c>
      <c r="AS30" s="505">
        <f>+entero!AS76</f>
        <v>504.06705539358592</v>
      </c>
      <c r="AT30" s="505">
        <f>+entero!AT76</f>
        <v>435.4679300291545</v>
      </c>
      <c r="AU30" s="505">
        <f>+entero!AU76</f>
        <v>469.28892128279881</v>
      </c>
      <c r="AV30" s="505">
        <f>+entero!AV76</f>
        <v>255.34169096209911</v>
      </c>
      <c r="AW30" s="505">
        <f>+entero!AW76</f>
        <v>421.29766763848397</v>
      </c>
      <c r="AX30" s="505">
        <f>+entero!AX76</f>
        <v>428.16836734693879</v>
      </c>
      <c r="AY30" s="505">
        <f>+entero!AY76</f>
        <v>370.26239067055394</v>
      </c>
      <c r="AZ30" s="505">
        <f>+entero!AZ76</f>
        <v>546.49635568513111</v>
      </c>
      <c r="BA30" s="505">
        <f>+entero!BA76</f>
        <v>1236.9206997084548</v>
      </c>
      <c r="BB30" s="505">
        <f>+entero!BB76</f>
        <v>855.44373177842567</v>
      </c>
      <c r="BC30" s="505">
        <f>+entero!BC76</f>
        <v>573.77787810383745</v>
      </c>
      <c r="BD30" s="505">
        <f>+entero!BD76</f>
        <v>407.30428893905196</v>
      </c>
      <c r="BE30" s="505">
        <f>+entero!BE76</f>
        <v>295.07042889390527</v>
      </c>
      <c r="BF30" s="505">
        <f>+entero!BF76</f>
        <v>263.72291196388267</v>
      </c>
      <c r="BG30" s="505">
        <f>+entero!BG76</f>
        <v>501.95349854227385</v>
      </c>
      <c r="BH30" s="505">
        <f>+entero!BH76</f>
        <v>340.74169096209914</v>
      </c>
      <c r="BI30" s="505">
        <f>+entero!BI76</f>
        <v>560.69312591498272</v>
      </c>
      <c r="BJ30" s="505">
        <f>+entero!BJ76</f>
        <v>412.33790087463552</v>
      </c>
      <c r="BK30" s="505">
        <f>+entero!BK76</f>
        <v>400.34037900874625</v>
      </c>
      <c r="BL30" s="505">
        <f>+entero!BL76</f>
        <v>303.47434402332351</v>
      </c>
      <c r="BM30" s="505">
        <f>+entero!BM76</f>
        <v>898.24358600583071</v>
      </c>
      <c r="BN30" s="505">
        <f>+entero!BN76</f>
        <v>300.93075801749274</v>
      </c>
      <c r="BO30" s="505">
        <f>+entero!BO76</f>
        <v>204.82230320699711</v>
      </c>
      <c r="BP30" s="505">
        <f>+entero!BP76</f>
        <v>253.91603498542275</v>
      </c>
      <c r="BQ30" s="505">
        <f>+entero!BQ76</f>
        <v>371.21166180758019</v>
      </c>
      <c r="BR30" s="505">
        <f>+entero!BR76</f>
        <v>298.40918367346933</v>
      </c>
      <c r="BS30" s="505">
        <f>+entero!BS76</f>
        <v>339.1027696793002</v>
      </c>
      <c r="BT30" s="505">
        <f>+entero!BT76</f>
        <v>168.59577259475213</v>
      </c>
      <c r="BU30" s="505">
        <f>+entero!BU76</f>
        <v>284.73032069970839</v>
      </c>
      <c r="BV30" s="505">
        <f>+entero!BV76</f>
        <v>388.84985422740527</v>
      </c>
      <c r="BW30" s="505">
        <f>+entero!BW76</f>
        <v>742.07026239067068</v>
      </c>
      <c r="BX30" s="505">
        <f>+entero!BX76</f>
        <v>620.18090379008743</v>
      </c>
      <c r="BY30" s="505">
        <f>+entero!BY76</f>
        <v>1176.2380296846497</v>
      </c>
      <c r="BZ30" s="505">
        <f>+entero!BZ76</f>
        <v>1214.4340993615535</v>
      </c>
      <c r="CA30" s="505">
        <f>+entero!CA76</f>
        <v>1230.3395006215501</v>
      </c>
      <c r="CB30" s="681">
        <f>+entero!CB76</f>
        <v>1186.9401665000421</v>
      </c>
      <c r="CC30" s="682">
        <f>+entero!CC76</f>
        <v>1192.3106839262496</v>
      </c>
      <c r="CD30" s="682">
        <f>+entero!CD76</f>
        <v>1202.4547381345637</v>
      </c>
      <c r="CE30" s="682">
        <f>+entero!CE76</f>
        <v>1200.3800209972046</v>
      </c>
      <c r="CF30" s="683">
        <f>+entero!CF76</f>
        <v>1022.9009178106679</v>
      </c>
      <c r="CG30" s="681">
        <f>+entero!CG76</f>
        <v>-207.43858281088217</v>
      </c>
      <c r="CH30" s="561">
        <f>+entero!CH76</f>
        <v>-16.86027171411526</v>
      </c>
      <c r="CI30" s="3"/>
      <c r="CJ30" s="506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1" t="s">
        <v>63</v>
      </c>
      <c r="E31" s="505">
        <f>+entero!E77</f>
        <v>138.81133428981349</v>
      </c>
      <c r="F31" s="505">
        <f>+entero!F77</f>
        <v>210.10444763271161</v>
      </c>
      <c r="G31" s="505">
        <f>+entero!G77</f>
        <v>98.254949784791933</v>
      </c>
      <c r="H31" s="505">
        <f>+entero!H77</f>
        <v>146.92941176470592</v>
      </c>
      <c r="I31" s="505">
        <f>+entero!I77</f>
        <v>101.57604017216644</v>
      </c>
      <c r="J31" s="505">
        <f>+entero!J77</f>
        <v>72.791722094691494</v>
      </c>
      <c r="K31" s="505">
        <f>+entero!K77</f>
        <v>79.288235294117655</v>
      </c>
      <c r="L31" s="505">
        <f>+entero!L77</f>
        <v>74.499713055954103</v>
      </c>
      <c r="M31" s="505">
        <f>+entero!M77</f>
        <v>88.675609756097558</v>
      </c>
      <c r="N31" s="505">
        <f>+entero!N77</f>
        <v>116.51090387374461</v>
      </c>
      <c r="O31" s="505">
        <f>+entero!O77</f>
        <v>154.64576757532279</v>
      </c>
      <c r="P31" s="505">
        <f>+entero!P77</f>
        <v>169.39512195121955</v>
      </c>
      <c r="Q31" s="505">
        <f>+entero!Q77</f>
        <v>147.75021520803443</v>
      </c>
      <c r="R31" s="505">
        <f>+entero!R77</f>
        <v>235.40286944045911</v>
      </c>
      <c r="S31" s="505">
        <f>+entero!S77</f>
        <v>340.251793400287</v>
      </c>
      <c r="T31" s="505">
        <f>+entero!T77</f>
        <v>386.82539454806323</v>
      </c>
      <c r="U31" s="505">
        <f>+entero!U77</f>
        <v>314.88263988522237</v>
      </c>
      <c r="V31" s="505">
        <f>+entero!V77</f>
        <v>271.52826398852221</v>
      </c>
      <c r="W31" s="505">
        <f>+entero!W77</f>
        <v>283.55939741750353</v>
      </c>
      <c r="X31" s="505">
        <f>+entero!X77</f>
        <v>255.761736441794</v>
      </c>
      <c r="Y31" s="505">
        <f>+entero!Y77</f>
        <v>258.48378766140604</v>
      </c>
      <c r="Z31" s="505">
        <f>+entero!Z77</f>
        <v>272.72080344332852</v>
      </c>
      <c r="AA31" s="505">
        <f>+entero!AA77</f>
        <v>297.751362984217</v>
      </c>
      <c r="AB31" s="505">
        <f>+entero!AB77</f>
        <v>295.54813217390802</v>
      </c>
      <c r="AC31" s="505">
        <f>+entero!AC77</f>
        <v>50.336167146974056</v>
      </c>
      <c r="AD31" s="505">
        <f>+entero!AD77</f>
        <v>239.42060517732</v>
      </c>
      <c r="AE31" s="505">
        <f>+entero!AE77</f>
        <v>225.30895953757232</v>
      </c>
      <c r="AF31" s="505">
        <f>+entero!AF77</f>
        <v>257.96695652173906</v>
      </c>
      <c r="AG31" s="505">
        <f>+entero!AG77</f>
        <v>170.36632801161099</v>
      </c>
      <c r="AH31" s="505">
        <f>+entero!AH77</f>
        <v>92.328156748911482</v>
      </c>
      <c r="AI31" s="505">
        <f>+entero!AI77</f>
        <v>99.883575581395363</v>
      </c>
      <c r="AJ31" s="505">
        <f>+entero!AJ77</f>
        <v>49.706113537117936</v>
      </c>
      <c r="AK31" s="505">
        <f>+entero!AK77</f>
        <v>90.905094614264925</v>
      </c>
      <c r="AL31" s="505">
        <f>+entero!AL77</f>
        <v>150.3291120815139</v>
      </c>
      <c r="AM31" s="505">
        <f>+entero!AM77</f>
        <v>189.92590975254734</v>
      </c>
      <c r="AN31" s="505">
        <f>+entero!AN77</f>
        <v>237.96093294460638</v>
      </c>
      <c r="AO31" s="505">
        <f>+entero!AO77</f>
        <v>233.97769679300291</v>
      </c>
      <c r="AP31" s="505">
        <f>+entero!AP77</f>
        <v>261.51938775510212</v>
      </c>
      <c r="AQ31" s="505">
        <f>+entero!AQ77</f>
        <v>243.1481049562683</v>
      </c>
      <c r="AR31" s="505">
        <f>+entero!AR77</f>
        <v>314.51413994169087</v>
      </c>
      <c r="AS31" s="505">
        <f>+entero!AS77</f>
        <v>237.74402332361515</v>
      </c>
      <c r="AT31" s="505">
        <f>+entero!AT77</f>
        <v>93.528717201166103</v>
      </c>
      <c r="AU31" s="505">
        <f>+entero!AU77</f>
        <v>56.505976676384883</v>
      </c>
      <c r="AV31" s="505">
        <f>+entero!AV77</f>
        <v>117.32346938775508</v>
      </c>
      <c r="AW31" s="505">
        <f>+entero!AW77</f>
        <v>90.119096209912541</v>
      </c>
      <c r="AX31" s="505">
        <f>+entero!AX77</f>
        <v>288.97623906705525</v>
      </c>
      <c r="AY31" s="505">
        <f>+entero!AY77</f>
        <v>246.46909620991249</v>
      </c>
      <c r="AZ31" s="505">
        <f>+entero!AZ77</f>
        <v>324.27419825072889</v>
      </c>
      <c r="BA31" s="505">
        <f>+entero!BA77</f>
        <v>193.10670553935859</v>
      </c>
      <c r="BB31" s="505">
        <f>+entero!BB77</f>
        <v>193.83177842565593</v>
      </c>
      <c r="BC31" s="505">
        <f>+entero!BC77</f>
        <v>204.63555304740402</v>
      </c>
      <c r="BD31" s="505">
        <f>+entero!BD77</f>
        <v>204.70880361173815</v>
      </c>
      <c r="BE31" s="505">
        <f>+entero!BE77</f>
        <v>193.25462753950333</v>
      </c>
      <c r="BF31" s="505">
        <f>+entero!BF77</f>
        <v>168.59683972911967</v>
      </c>
      <c r="BG31" s="505">
        <f>+entero!BG77</f>
        <v>259.24606413994167</v>
      </c>
      <c r="BH31" s="505">
        <f>+entero!BH77</f>
        <v>263.62988338192417</v>
      </c>
      <c r="BI31" s="505">
        <f>+entero!BI77</f>
        <v>224.96965719017504</v>
      </c>
      <c r="BJ31" s="505">
        <f>+entero!BJ77</f>
        <v>195.55626822157427</v>
      </c>
      <c r="BK31" s="505">
        <f>+entero!BK77</f>
        <v>232.65991253644307</v>
      </c>
      <c r="BL31" s="505">
        <f>+entero!BL77</f>
        <v>273.6981049562682</v>
      </c>
      <c r="BM31" s="505">
        <f>+entero!BM77</f>
        <v>291.66107871720118</v>
      </c>
      <c r="BN31" s="505">
        <f>+entero!BN77</f>
        <v>291.97580174927106</v>
      </c>
      <c r="BO31" s="505">
        <f>+entero!BO77</f>
        <v>265.25612244897951</v>
      </c>
      <c r="BP31" s="505">
        <f>+entero!BP77</f>
        <v>145.48935860058305</v>
      </c>
      <c r="BQ31" s="505">
        <f>+entero!BQ77</f>
        <v>175.6167638483964</v>
      </c>
      <c r="BR31" s="505">
        <f>+entero!BR77</f>
        <v>95.620262390670604</v>
      </c>
      <c r="BS31" s="505">
        <f>+entero!BS77</f>
        <v>98.556997084548115</v>
      </c>
      <c r="BT31" s="505">
        <f>+entero!BT77</f>
        <v>66.640087463556824</v>
      </c>
      <c r="BU31" s="505">
        <f>+entero!BU77</f>
        <v>85.509183673469423</v>
      </c>
      <c r="BV31" s="505">
        <f>+entero!BV77</f>
        <v>69.274927113702631</v>
      </c>
      <c r="BW31" s="505">
        <f>+entero!BW77</f>
        <v>104.17259475218663</v>
      </c>
      <c r="BX31" s="505">
        <f>+entero!BX77</f>
        <v>161.93658892128275</v>
      </c>
      <c r="BY31" s="505">
        <f>+entero!BY77</f>
        <v>213.43519709450749</v>
      </c>
      <c r="BZ31" s="505">
        <f>+entero!BZ77</f>
        <v>209.46503933591248</v>
      </c>
      <c r="CA31" s="505">
        <f>+entero!CA77</f>
        <v>215.09756336840823</v>
      </c>
      <c r="CB31" s="681">
        <f>+entero!CB77</f>
        <v>212.07782815139944</v>
      </c>
      <c r="CC31" s="682">
        <f>+entero!CC77</f>
        <v>197.03813682794188</v>
      </c>
      <c r="CD31" s="682">
        <f>+entero!CD77</f>
        <v>198.58032120303216</v>
      </c>
      <c r="CE31" s="682">
        <f>+entero!CE77</f>
        <v>176.41768116649553</v>
      </c>
      <c r="CF31" s="683">
        <f>+entero!CF77</f>
        <v>203.57040098365042</v>
      </c>
      <c r="CG31" s="681">
        <f>+entero!CG77</f>
        <v>-11.527162384757816</v>
      </c>
      <c r="CH31" s="561">
        <f>+entero!CH77</f>
        <v>-5.3590390352375454</v>
      </c>
      <c r="CI31" s="3"/>
      <c r="CJ31" s="506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1" t="s">
        <v>77</v>
      </c>
      <c r="E32" s="505">
        <f>+entero!E78</f>
        <v>1.0328371063675196E-2</v>
      </c>
      <c r="F32" s="505">
        <f>+entero!F78</f>
        <v>1.0509983583470215E-2</v>
      </c>
      <c r="G32" s="505">
        <f>+entero!G78</f>
        <v>0</v>
      </c>
      <c r="H32" s="505">
        <f>+entero!H78</f>
        <v>0</v>
      </c>
      <c r="I32" s="505">
        <f>+entero!I78</f>
        <v>0</v>
      </c>
      <c r="J32" s="505">
        <f>+entero!J78</f>
        <v>0</v>
      </c>
      <c r="K32" s="505">
        <f>+entero!K78</f>
        <v>0</v>
      </c>
      <c r="L32" s="505">
        <f>+entero!L78</f>
        <v>0</v>
      </c>
      <c r="M32" s="505">
        <f>+entero!M78</f>
        <v>0</v>
      </c>
      <c r="N32" s="505">
        <f>+entero!N78</f>
        <v>0</v>
      </c>
      <c r="O32" s="505">
        <f>+entero!O78</f>
        <v>0</v>
      </c>
      <c r="P32" s="505">
        <f>+entero!P78</f>
        <v>0</v>
      </c>
      <c r="Q32" s="505">
        <f>+entero!Q78</f>
        <v>0</v>
      </c>
      <c r="R32" s="505">
        <f>+entero!R78</f>
        <v>0</v>
      </c>
      <c r="S32" s="505">
        <f>+entero!S78</f>
        <v>0</v>
      </c>
      <c r="T32" s="505">
        <f>+entero!T78</f>
        <v>0</v>
      </c>
      <c r="U32" s="505">
        <f>+entero!U78</f>
        <v>0</v>
      </c>
      <c r="V32" s="505">
        <f>+entero!V78</f>
        <v>0</v>
      </c>
      <c r="W32" s="505">
        <f>+entero!W78</f>
        <v>0</v>
      </c>
      <c r="X32" s="505">
        <f>+entero!X78</f>
        <v>0</v>
      </c>
      <c r="Y32" s="505">
        <f>+entero!Y78</f>
        <v>0</v>
      </c>
      <c r="Z32" s="505">
        <f>+entero!Z78</f>
        <v>0</v>
      </c>
      <c r="AA32" s="505">
        <f>+entero!AA78</f>
        <v>0</v>
      </c>
      <c r="AB32" s="505">
        <f>+entero!AB78</f>
        <v>0</v>
      </c>
      <c r="AC32" s="505">
        <f>+entero!AC78</f>
        <v>0</v>
      </c>
      <c r="AD32" s="505">
        <f>+entero!AD78</f>
        <v>0</v>
      </c>
      <c r="AE32" s="505">
        <f>+entero!AE78</f>
        <v>0</v>
      </c>
      <c r="AF32" s="505">
        <f>+entero!AF78</f>
        <v>0</v>
      </c>
      <c r="AG32" s="505">
        <f>+entero!AG78</f>
        <v>0</v>
      </c>
      <c r="AH32" s="505">
        <f>+entero!AH78</f>
        <v>0</v>
      </c>
      <c r="AI32" s="505">
        <f>+entero!AI78</f>
        <v>0</v>
      </c>
      <c r="AJ32" s="505">
        <f>+entero!AJ78</f>
        <v>0</v>
      </c>
      <c r="AK32" s="505">
        <f>+entero!AK78</f>
        <v>0</v>
      </c>
      <c r="AL32" s="505">
        <f>+entero!AL78</f>
        <v>0</v>
      </c>
      <c r="AM32" s="505">
        <f>+entero!AM78</f>
        <v>0</v>
      </c>
      <c r="AN32" s="505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5">
        <f>+entero!BC78</f>
        <v>0</v>
      </c>
      <c r="BD32" s="505">
        <f>+entero!BD78</f>
        <v>0</v>
      </c>
      <c r="BE32" s="505">
        <f>+entero!BE78</f>
        <v>0</v>
      </c>
      <c r="BF32" s="505">
        <f>+entero!BF78</f>
        <v>0</v>
      </c>
      <c r="BG32" s="505">
        <f>+entero!BG78</f>
        <v>0</v>
      </c>
      <c r="BH32" s="505">
        <f>+entero!BH78</f>
        <v>0</v>
      </c>
      <c r="BI32" s="505">
        <f>+entero!BI78</f>
        <v>0</v>
      </c>
      <c r="BJ32" s="505">
        <f>+entero!BJ78</f>
        <v>0</v>
      </c>
      <c r="BK32" s="505">
        <f>+entero!BK78</f>
        <v>0</v>
      </c>
      <c r="BL32" s="505">
        <f>+entero!BL78</f>
        <v>0</v>
      </c>
      <c r="BM32" s="505">
        <f>+entero!BM78</f>
        <v>0</v>
      </c>
      <c r="BN32" s="505">
        <f>+entero!BN78</f>
        <v>0</v>
      </c>
      <c r="BO32" s="505">
        <f>+entero!BO78</f>
        <v>0</v>
      </c>
      <c r="BP32" s="505">
        <f>+entero!BP78</f>
        <v>0</v>
      </c>
      <c r="BQ32" s="505">
        <f>+entero!BQ78</f>
        <v>0</v>
      </c>
      <c r="BR32" s="505">
        <f>+entero!BR78</f>
        <v>0</v>
      </c>
      <c r="BS32" s="505">
        <f>+entero!BS78</f>
        <v>0</v>
      </c>
      <c r="BT32" s="505">
        <f>+entero!BT78</f>
        <v>0</v>
      </c>
      <c r="BU32" s="505">
        <f>+entero!BU78</f>
        <v>0</v>
      </c>
      <c r="BV32" s="505">
        <f>+entero!BV78</f>
        <v>0</v>
      </c>
      <c r="BW32" s="505">
        <f>+entero!BW78</f>
        <v>0</v>
      </c>
      <c r="BX32" s="505">
        <f>+entero!BX78</f>
        <v>0</v>
      </c>
      <c r="BY32" s="505">
        <f>+entero!BY78</f>
        <v>0</v>
      </c>
      <c r="BZ32" s="505">
        <f>+entero!BZ78</f>
        <v>0</v>
      </c>
      <c r="CA32" s="505">
        <f>+entero!CA78</f>
        <v>0</v>
      </c>
      <c r="CB32" s="681">
        <f>+entero!CB78</f>
        <v>0</v>
      </c>
      <c r="CC32" s="682">
        <f>+entero!CC78</f>
        <v>0</v>
      </c>
      <c r="CD32" s="682">
        <f>+entero!CD78</f>
        <v>0</v>
      </c>
      <c r="CE32" s="682">
        <f>+entero!CE78</f>
        <v>0</v>
      </c>
      <c r="CF32" s="683">
        <f>+entero!CF78</f>
        <v>0</v>
      </c>
      <c r="CG32" s="681"/>
      <c r="CH32" s="561"/>
      <c r="CI32" s="3"/>
      <c r="CJ32" s="506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1" t="s">
        <v>199</v>
      </c>
      <c r="E33" s="505">
        <f>+entero!E79</f>
        <v>5360.3525730449128</v>
      </c>
      <c r="F33" s="505">
        <f>+entero!F79</f>
        <v>5311.839202981786</v>
      </c>
      <c r="G33" s="505">
        <f>+entero!G79</f>
        <v>5298.9780038664585</v>
      </c>
      <c r="H33" s="505">
        <f>+entero!H79</f>
        <v>5315.2529315551865</v>
      </c>
      <c r="I33" s="505">
        <f>+entero!I79</f>
        <v>5386.6591843767501</v>
      </c>
      <c r="J33" s="505">
        <f>+entero!J79</f>
        <v>5432.3069446937479</v>
      </c>
      <c r="K33" s="505">
        <f>+entero!K79</f>
        <v>5508.1123885047291</v>
      </c>
      <c r="L33" s="505">
        <f>+entero!L79</f>
        <v>5532.7391716823349</v>
      </c>
      <c r="M33" s="505">
        <f>+entero!M79</f>
        <v>5572.1689756046626</v>
      </c>
      <c r="N33" s="505">
        <f>+entero!N79</f>
        <v>5650.4535490292192</v>
      </c>
      <c r="O33" s="505">
        <f>+entero!O79</f>
        <v>5735.241494404996</v>
      </c>
      <c r="P33" s="505">
        <f>+entero!P79</f>
        <v>5792.091056547798</v>
      </c>
      <c r="Q33" s="505">
        <f>+entero!Q79</f>
        <v>5891.2207304423391</v>
      </c>
      <c r="R33" s="505">
        <f>+entero!R79</f>
        <v>5868.2320161780517</v>
      </c>
      <c r="S33" s="505">
        <f>+entero!S79</f>
        <v>5890.1205575362164</v>
      </c>
      <c r="T33" s="505">
        <f>+entero!T79</f>
        <v>5948.6976571661407</v>
      </c>
      <c r="U33" s="505">
        <f>+entero!U79</f>
        <v>6085.35329089059</v>
      </c>
      <c r="V33" s="505">
        <f>+entero!V79</f>
        <v>6197.0646699020745</v>
      </c>
      <c r="W33" s="505">
        <f>+entero!W79</f>
        <v>6280.9976416446843</v>
      </c>
      <c r="X33" s="505">
        <f>+entero!X79</f>
        <v>6408.8799253042635</v>
      </c>
      <c r="Y33" s="505">
        <f>+entero!Y79</f>
        <v>6511.914273045174</v>
      </c>
      <c r="Z33" s="505">
        <f>+entero!Z79</f>
        <v>6612.4431761038495</v>
      </c>
      <c r="AA33" s="505">
        <f>+entero!AA79</f>
        <v>6745.5410598532335</v>
      </c>
      <c r="AB33" s="505">
        <f>+entero!AB79</f>
        <v>6878.8283753720389</v>
      </c>
      <c r="AC33" s="505">
        <f>+entero!AC79</f>
        <v>7059.5121369608551</v>
      </c>
      <c r="AD33" s="505">
        <f>+entero!AD79</f>
        <v>7076.0875843314279</v>
      </c>
      <c r="AE33" s="505">
        <f>+entero!AE79</f>
        <v>7145.3051549249003</v>
      </c>
      <c r="AF33" s="505">
        <f>+entero!AF79</f>
        <v>7284.6432839643794</v>
      </c>
      <c r="AG33" s="505">
        <f>+entero!AG79</f>
        <v>7462.0060679238104</v>
      </c>
      <c r="AH33" s="505">
        <f>+entero!AH79</f>
        <v>7707.1347329846221</v>
      </c>
      <c r="AI33" s="505">
        <f>+entero!AI79</f>
        <v>7887.4631943966815</v>
      </c>
      <c r="AJ33" s="505">
        <f>+entero!AJ79</f>
        <v>8053.6732854213524</v>
      </c>
      <c r="AK33" s="505">
        <f>+entero!AK79</f>
        <v>8183.1667159287408</v>
      </c>
      <c r="AL33" s="505">
        <f>+entero!AL79</f>
        <v>8324.3004246935561</v>
      </c>
      <c r="AM33" s="505">
        <f>+entero!AM79</f>
        <v>8432.6639568617338</v>
      </c>
      <c r="AN33" s="505">
        <f>+entero!AN79</f>
        <v>8591.7097010927355</v>
      </c>
      <c r="AO33" s="505">
        <f>+entero!AO79</f>
        <v>8781.0132594451952</v>
      </c>
      <c r="AP33" s="505">
        <f>+entero!AP79</f>
        <v>8811.5605458880327</v>
      </c>
      <c r="AQ33" s="505">
        <f>+entero!AQ79</f>
        <v>8862.9343518914266</v>
      </c>
      <c r="AR33" s="505">
        <f>+entero!AR79</f>
        <v>8991.1864734853989</v>
      </c>
      <c r="AS33" s="505">
        <f>+entero!AS79</f>
        <v>9206.2100210697827</v>
      </c>
      <c r="AT33" s="505">
        <f>+entero!AT79</f>
        <v>9397.4845765481314</v>
      </c>
      <c r="AU33" s="505">
        <f>+entero!AU79</f>
        <v>9555.5955735564148</v>
      </c>
      <c r="AV33" s="505">
        <f>+entero!AV79</f>
        <v>9734.07266591607</v>
      </c>
      <c r="AW33" s="505">
        <f>+entero!AW79</f>
        <v>9914.9015730533574</v>
      </c>
      <c r="AX33" s="505">
        <f>+entero!AX79</f>
        <v>10010.442781654448</v>
      </c>
      <c r="AY33" s="505">
        <f>+entero!AY79</f>
        <v>10188.864255140747</v>
      </c>
      <c r="AZ33" s="505">
        <f>+entero!AZ79</f>
        <v>10355.170601693626</v>
      </c>
      <c r="BA33" s="505">
        <f>+entero!BA79</f>
        <v>10492.025338849813</v>
      </c>
      <c r="BB33" s="505">
        <f>+entero!BB79</f>
        <v>10552.727113702624</v>
      </c>
      <c r="BC33" s="505">
        <f>+entero!BC79</f>
        <v>10655.956705539358</v>
      </c>
      <c r="BD33" s="505">
        <f>+entero!BD79</f>
        <v>10755.754081632653</v>
      </c>
      <c r="BE33" s="505">
        <f>+entero!BE79</f>
        <v>11052.768950437317</v>
      </c>
      <c r="BF33" s="505">
        <f>+entero!BF79</f>
        <v>11296.542893038808</v>
      </c>
      <c r="BG33" s="505">
        <f>+entero!BG79</f>
        <v>11458.49619255668</v>
      </c>
      <c r="BH33" s="505">
        <f>+entero!BH79</f>
        <v>11656.22084548105</v>
      </c>
      <c r="BI33" s="505">
        <f>+entero!BI79</f>
        <v>11801.735276967931</v>
      </c>
      <c r="BJ33" s="505">
        <f>+entero!BJ79</f>
        <v>11920.762386666356</v>
      </c>
      <c r="BK33" s="505">
        <f>+entero!BK79</f>
        <v>12095.735422740523</v>
      </c>
      <c r="BL33" s="505">
        <f>+entero!BL79</f>
        <v>12341.398396501458</v>
      </c>
      <c r="BM33" s="505">
        <f>+entero!BM79</f>
        <v>12450.35415122588</v>
      </c>
      <c r="BN33" s="505">
        <f>+entero!BN79</f>
        <v>12353.175072886295</v>
      </c>
      <c r="BO33" s="505">
        <f>+entero!BO79</f>
        <v>12458.1862616341</v>
      </c>
      <c r="BP33" s="505">
        <f>+entero!BP79</f>
        <v>12606.686880466474</v>
      </c>
      <c r="BQ33" s="505">
        <f>+entero!BQ79</f>
        <v>12927.179008746356</v>
      </c>
      <c r="BR33" s="505">
        <f>+entero!BR79</f>
        <v>13175.374943042227</v>
      </c>
      <c r="BS33" s="505">
        <f>+entero!BS79</f>
        <v>13313.253766667114</v>
      </c>
      <c r="BT33" s="505">
        <f>+entero!BT79</f>
        <v>13499.992614157918</v>
      </c>
      <c r="BU33" s="505">
        <f>+entero!BU79</f>
        <v>13573.114459377099</v>
      </c>
      <c r="BV33" s="505">
        <f>+entero!BV79</f>
        <v>13712.944790404583</v>
      </c>
      <c r="BW33" s="505">
        <f>+entero!BW79</f>
        <v>13878.649407011204</v>
      </c>
      <c r="BX33" s="505">
        <f>+entero!BX79</f>
        <v>14119.261717762942</v>
      </c>
      <c r="BY33" s="505">
        <f>+entero!BY79</f>
        <v>14356.693545617414</v>
      </c>
      <c r="BZ33" s="505">
        <f>+entero!BZ79</f>
        <v>14321.297119086799</v>
      </c>
      <c r="CA33" s="505">
        <f>+entero!CA79</f>
        <v>14191.411177164064</v>
      </c>
      <c r="CB33" s="681">
        <f>+entero!CB79</f>
        <v>14167.685081225289</v>
      </c>
      <c r="CC33" s="682">
        <f>+entero!CC79</f>
        <v>14158.677104075143</v>
      </c>
      <c r="CD33" s="682">
        <f>+entero!CD79</f>
        <v>14142.552688355352</v>
      </c>
      <c r="CE33" s="682">
        <f>+entero!CE79</f>
        <v>14132.454961845146</v>
      </c>
      <c r="CF33" s="683">
        <f>+entero!CF79</f>
        <v>14144.434351821825</v>
      </c>
      <c r="CG33" s="681">
        <f>+entero!CG79</f>
        <v>-46.976825342238953</v>
      </c>
      <c r="CH33" s="561">
        <f>+entero!CH79</f>
        <v>-0.33102293179857467</v>
      </c>
      <c r="CI33" s="3"/>
      <c r="CJ33" s="506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81"/>
      <c r="CH34" s="561"/>
      <c r="CI34" s="3"/>
      <c r="CJ34" s="506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2" t="s">
        <v>194</v>
      </c>
      <c r="E35" s="646">
        <f>+entero!E81</f>
        <v>33.963793606856306</v>
      </c>
      <c r="F35" s="646">
        <f>+entero!F81</f>
        <v>33.211233959965462</v>
      </c>
      <c r="G35" s="646">
        <f>+entero!G81</f>
        <v>32.375007190164304</v>
      </c>
      <c r="H35" s="646">
        <f>+entero!H81</f>
        <v>31.330722136379691</v>
      </c>
      <c r="I35" s="646">
        <f>+entero!I81</f>
        <v>30.673406241308541</v>
      </c>
      <c r="J35" s="646">
        <f>+entero!J81</f>
        <v>29.876909548728797</v>
      </c>
      <c r="K35" s="646">
        <f>+entero!K81</f>
        <v>30.057029271378561</v>
      </c>
      <c r="L35" s="646">
        <f>+entero!L81</f>
        <v>30.429679198775929</v>
      </c>
      <c r="M35" s="646">
        <f>+entero!M81</f>
        <v>31.283666406226018</v>
      </c>
      <c r="N35" s="646">
        <f>+entero!N81</f>
        <v>32.886132974357267</v>
      </c>
      <c r="O35" s="646">
        <f>+entero!O81</f>
        <v>34.688550040248508</v>
      </c>
      <c r="P35" s="646">
        <f>+entero!P81</f>
        <v>36.301384877294431</v>
      </c>
      <c r="Q35" s="646">
        <f>+entero!Q81</f>
        <v>38.306670212239396</v>
      </c>
      <c r="R35" s="646">
        <f>+entero!R81</f>
        <v>39.986762721665961</v>
      </c>
      <c r="S35" s="646">
        <f>+entero!S81</f>
        <v>41.064646940109796</v>
      </c>
      <c r="T35" s="646">
        <f>+entero!T81</f>
        <v>42.342656598905478</v>
      </c>
      <c r="U35" s="646">
        <f>+entero!U81</f>
        <v>43.57268800891547</v>
      </c>
      <c r="V35" s="646">
        <f>+entero!V81</f>
        <v>44.808511826655682</v>
      </c>
      <c r="W35" s="646">
        <f>+entero!W81</f>
        <v>46.357567383133905</v>
      </c>
      <c r="X35" s="646">
        <f>+entero!X81</f>
        <v>48.373946587274034</v>
      </c>
      <c r="Y35" s="646">
        <f>+entero!Y81</f>
        <v>50.026732938557927</v>
      </c>
      <c r="Z35" s="646">
        <f>+entero!Z81</f>
        <v>51.621248883200785</v>
      </c>
      <c r="AA35" s="646">
        <f>+entero!AA81</f>
        <v>53.476224526961936</v>
      </c>
      <c r="AB35" s="646">
        <f>+entero!AB81</f>
        <v>55.266650025552835</v>
      </c>
      <c r="AC35" s="646">
        <f>+entero!AC81</f>
        <v>56.341034556841663</v>
      </c>
      <c r="AD35" s="646">
        <f>+entero!AD81</f>
        <v>57.362531987995609</v>
      </c>
      <c r="AE35" s="646">
        <f>+entero!AE81</f>
        <v>58.494162162547411</v>
      </c>
      <c r="AF35" s="646">
        <f>+entero!AF81</f>
        <v>59.875103216499667</v>
      </c>
      <c r="AG35" s="646">
        <f>+entero!AG81</f>
        <v>60.872637550711147</v>
      </c>
      <c r="AH35" s="646">
        <f>+entero!AH81</f>
        <v>61.501701295654421</v>
      </c>
      <c r="AI35" s="646">
        <f>+entero!AI81</f>
        <v>62.679694640124914</v>
      </c>
      <c r="AJ35" s="646">
        <f>+entero!AJ81</f>
        <v>63.852923275677142</v>
      </c>
      <c r="AK35" s="646">
        <f>+entero!AK81</f>
        <v>65.139626167028013</v>
      </c>
      <c r="AL35" s="646">
        <f>+entero!AL81</f>
        <v>66.330644780425601</v>
      </c>
      <c r="AM35" s="646">
        <f>+entero!AM81</f>
        <v>67.369703972740027</v>
      </c>
      <c r="AN35" s="646">
        <f>+entero!AN81</f>
        <v>68.3517343417886</v>
      </c>
      <c r="AO35" s="646">
        <f>+entero!AO81</f>
        <v>69.500924166360633</v>
      </c>
      <c r="AP35" s="646">
        <f>+entero!AP81</f>
        <v>70.105915995659046</v>
      </c>
      <c r="AQ35" s="646">
        <f>+entero!AQ81</f>
        <v>70.832497025596624</v>
      </c>
      <c r="AR35" s="646">
        <f>+entero!AR81</f>
        <v>71.773638126792946</v>
      </c>
      <c r="AS35" s="646">
        <f>+entero!AS81</f>
        <v>72.13874140856484</v>
      </c>
      <c r="AT35" s="646">
        <f>+entero!AT81</f>
        <v>73.124349515913906</v>
      </c>
      <c r="AU35" s="646">
        <f>+entero!AU81</f>
        <v>74.173911415272386</v>
      </c>
      <c r="AV35" s="646">
        <f>+entero!AV81</f>
        <v>75.309824192545562</v>
      </c>
      <c r="AW35" s="646">
        <f>+entero!AW81</f>
        <v>76.339768450995606</v>
      </c>
      <c r="AX35" s="646">
        <f>+entero!AX81</f>
        <v>77.289337205538629</v>
      </c>
      <c r="AY35" s="646">
        <f>+entero!AY81</f>
        <v>78.340463733698286</v>
      </c>
      <c r="AZ35" s="646">
        <f>+entero!AZ81</f>
        <v>79.216909838360323</v>
      </c>
      <c r="BA35" s="646">
        <f>+entero!BA81</f>
        <v>80.00438884904537</v>
      </c>
      <c r="BB35" s="646">
        <f>+entero!BB81</f>
        <v>80.50190268406476</v>
      </c>
      <c r="BC35" s="646">
        <f>+entero!BC81</f>
        <v>81.14614318610991</v>
      </c>
      <c r="BD35" s="646">
        <f>+entero!BD81</f>
        <v>81.889697580014968</v>
      </c>
      <c r="BE35" s="646">
        <f>+entero!BE81</f>
        <v>82.772644715691484</v>
      </c>
      <c r="BF35" s="646">
        <f>+entero!BF81</f>
        <v>83.585341420356556</v>
      </c>
      <c r="BG35" s="646">
        <f>+entero!BG81</f>
        <v>84.235500213595571</v>
      </c>
      <c r="BH35" s="646">
        <f>+entero!BH81</f>
        <v>84.810264749137758</v>
      </c>
      <c r="BI35" s="646">
        <f>+entero!BI81</f>
        <v>85.356087122512136</v>
      </c>
      <c r="BJ35" s="646">
        <f>+entero!BJ81</f>
        <v>85.876750172954289</v>
      </c>
      <c r="BK35" s="646">
        <f>+entero!BK81</f>
        <v>86.446454981810064</v>
      </c>
      <c r="BL35" s="646">
        <f>+entero!BL81</f>
        <v>87.031983302390046</v>
      </c>
      <c r="BM35" s="646">
        <f>+entero!BM81</f>
        <v>87.621339544706984</v>
      </c>
      <c r="BN35" s="646">
        <f>+entero!BN81</f>
        <v>88.044251754843515</v>
      </c>
      <c r="BO35" s="646">
        <f>+entero!BO81</f>
        <v>88.348285885171549</v>
      </c>
      <c r="BP35" s="646">
        <f>+entero!BP81</f>
        <v>88.831132368533645</v>
      </c>
      <c r="BQ35" s="646">
        <f>+entero!BQ81</f>
        <v>89.376943354364286</v>
      </c>
      <c r="BR35" s="646">
        <f>+entero!BR81</f>
        <v>89.760910302362575</v>
      </c>
      <c r="BS35" s="646">
        <f>+entero!BS81</f>
        <v>90.103247038014146</v>
      </c>
      <c r="BT35" s="646">
        <f>+entero!BT81</f>
        <v>90.537612788185299</v>
      </c>
      <c r="BU35" s="646">
        <f>+entero!BU81</f>
        <v>91.038428969516403</v>
      </c>
      <c r="BV35" s="646">
        <f>+entero!BV81</f>
        <v>91.387125672968224</v>
      </c>
      <c r="BW35" s="646">
        <f>+entero!BW81</f>
        <v>92.240356462054677</v>
      </c>
      <c r="BX35" s="646">
        <f>+entero!BX81</f>
        <v>92.5398703498347</v>
      </c>
      <c r="BY35" s="646">
        <f>+entero!BY81</f>
        <v>92.274911208651247</v>
      </c>
      <c r="BZ35" s="646">
        <f>+entero!BZ81</f>
        <v>92.271378047906566</v>
      </c>
      <c r="CA35" s="646">
        <f>+entero!CA81</f>
        <v>92.273797377001273</v>
      </c>
      <c r="CB35" s="647">
        <f>+entero!CB81</f>
        <v>92.259258220956681</v>
      </c>
      <c r="CC35" s="648">
        <f>+entero!CC81</f>
        <v>92.249835461383682</v>
      </c>
      <c r="CD35" s="648">
        <f>+entero!CD81</f>
        <v>92.369753339979653</v>
      </c>
      <c r="CE35" s="648">
        <f>+entero!CE81</f>
        <v>92.383100745252605</v>
      </c>
      <c r="CF35" s="649">
        <f>+entero!CF81</f>
        <v>92.399484743774579</v>
      </c>
      <c r="CG35" s="681"/>
      <c r="CH35" s="561"/>
      <c r="CI35" s="3"/>
      <c r="CJ35" s="506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20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BQ3:BQ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79" width="8.425781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7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14" t="str">
        <f>+entero!CB3</f>
        <v xml:space="preserve">   Semana 3*</v>
      </c>
      <c r="CC3" s="815"/>
      <c r="CD3" s="815"/>
      <c r="CE3" s="815"/>
      <c r="CF3" s="816"/>
      <c r="CG3" s="812" t="s">
        <v>34</v>
      </c>
      <c r="CH3" s="813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8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07"/>
      <c r="CA4" s="807"/>
      <c r="CB4" s="202">
        <f>+entero!CB4</f>
        <v>42016</v>
      </c>
      <c r="CC4" s="344">
        <f>+entero!CC4</f>
        <v>42017</v>
      </c>
      <c r="CD4" s="344">
        <f>+entero!CD4</f>
        <v>42018</v>
      </c>
      <c r="CE4" s="344">
        <f>+entero!CE4</f>
        <v>42019</v>
      </c>
      <c r="CF4" s="345">
        <f>+entero!CF4</f>
        <v>42020</v>
      </c>
      <c r="CG4" s="204" t="s">
        <v>20</v>
      </c>
      <c r="CH4" s="205" t="s">
        <v>215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7">
        <f>+entero!CG83</f>
        <v>0</v>
      </c>
      <c r="CH6" s="563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7">
        <f>+entero!CG84</f>
        <v>0</v>
      </c>
      <c r="CH7" s="563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3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617">
        <f>+entero!CB85</f>
        <v>6.9468517869116875</v>
      </c>
      <c r="CC8" s="617">
        <f>+entero!CC85</f>
        <v>6.947099262425577</v>
      </c>
      <c r="CD8" s="617">
        <f>+entero!CD85</f>
        <v>6.9429716913313904</v>
      </c>
      <c r="CE8" s="617">
        <f>+entero!CE85</f>
        <v>6.944351007500309</v>
      </c>
      <c r="CF8" s="617">
        <f>+entero!CF85</f>
        <v>6.944332995126663</v>
      </c>
      <c r="CG8" s="737">
        <f>+entero!CG85</f>
        <v>-1.2100706940323391E-3</v>
      </c>
      <c r="CH8" s="563">
        <f>+entero!CH85</f>
        <v>-1.7422261766497638E-2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4"/>
      <c r="CG9" s="737" t="s">
        <v>3</v>
      </c>
      <c r="CH9" s="563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14">
        <f>+entero!CB87</f>
        <v>2.0160800000000001</v>
      </c>
      <c r="CC10" s="14">
        <f>+entero!CC87</f>
        <v>2.0163500000000001</v>
      </c>
      <c r="CD10" s="14">
        <f>+entero!CD87</f>
        <v>2.0166200000000001</v>
      </c>
      <c r="CE10" s="14">
        <f>+entero!CE87</f>
        <v>2.0168900000000001</v>
      </c>
      <c r="CF10" s="14">
        <f>+entero!CF87</f>
        <v>2.0171600000000001</v>
      </c>
      <c r="CG10" s="737">
        <f>+entero!CG87</f>
        <v>1.8500000000001293E-3</v>
      </c>
      <c r="CH10" s="563">
        <f>+entero!CH87</f>
        <v>9.1797291731809949E-2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4"/>
      <c r="CG11" s="738"/>
      <c r="CH11" s="564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42027.722142824074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Z3:BZ4"/>
    <mergeCell ref="CA3:CA4"/>
    <mergeCell ref="BW3:BW4"/>
    <mergeCell ref="BY3:BY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F12" sqref="C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484"/>
      <c r="CA3" s="484"/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4" t="str">
        <f>+entero!BZ3</f>
        <v>Semana 1*</v>
      </c>
      <c r="CA4" s="84" t="str">
        <f>+entero!CA3</f>
        <v>Semana 2*</v>
      </c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9" t="s">
        <v>205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0">
        <f>+entero!CA90</f>
        <v>3628.7924452863131</v>
      </c>
      <c r="CB10" s="741">
        <f>+entero!CB90</f>
        <v>3628.7924452863131</v>
      </c>
      <c r="CC10" s="742">
        <f>+entero!CC90</f>
        <v>3628.7924452863131</v>
      </c>
      <c r="CD10" s="742">
        <f>+entero!CD90</f>
        <v>3628.7924452863131</v>
      </c>
      <c r="CE10" s="742">
        <f>+entero!CE90</f>
        <v>3628.7924452863131</v>
      </c>
      <c r="CF10" s="743">
        <f>+entero!CF90</f>
        <v>3776.7138158167163</v>
      </c>
      <c r="CG10" s="744">
        <f>+entero!CG90</f>
        <v>147.92137053040324</v>
      </c>
      <c r="CH10" s="564">
        <f>+entero!CH90</f>
        <v>4.0763249141611446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U5" activePane="bottomRight" state="frozen"/>
      <selection activeCell="B1" sqref="B1"/>
      <selection pane="topRight" activeCell="AO1" sqref="AO1"/>
      <selection pane="bottomLeft" activeCell="B5" sqref="B5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7.71093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3" t="str">
        <f>+entero!CB3</f>
        <v xml:space="preserve">   Semana 3*</v>
      </c>
      <c r="CC3" s="803"/>
      <c r="CD3" s="803"/>
      <c r="CE3" s="803"/>
      <c r="CF3" s="804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435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9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92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6"/>
      <c r="CA6" s="436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92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6"/>
      <c r="CA7" s="436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92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6"/>
      <c r="CA8" s="436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92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6"/>
      <c r="CA9" s="436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92"/>
      <c r="C10" s="17" t="s">
        <v>3</v>
      </c>
      <c r="D10" s="745" t="s">
        <v>206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6"/>
      <c r="CA10" s="436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92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6"/>
      <c r="CA11" s="436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92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6"/>
      <c r="CA12" s="436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92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6"/>
      <c r="CA13" s="436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6"/>
      <c r="CA14" s="436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6"/>
      <c r="CA15" s="436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6"/>
      <c r="CA16" s="436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6"/>
      <c r="CA17" s="436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9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8" t="s">
        <v>30</v>
      </c>
      <c r="E20" s="611">
        <f>+entero!E106</f>
        <v>8.75</v>
      </c>
      <c r="F20" s="611">
        <f>+entero!F106</f>
        <v>8.75</v>
      </c>
      <c r="G20" s="611">
        <f>+entero!G106</f>
        <v>8.75</v>
      </c>
      <c r="H20" s="611">
        <f>+entero!H106</f>
        <v>8.75</v>
      </c>
      <c r="I20" s="611">
        <f>+entero!I106</f>
        <v>8.75</v>
      </c>
      <c r="J20" s="611">
        <f>+entero!J106</f>
        <v>8.75</v>
      </c>
      <c r="K20" s="611">
        <f>+entero!K106</f>
        <v>8.75</v>
      </c>
      <c r="L20" s="611">
        <f>+entero!L106</f>
        <v>8.75</v>
      </c>
      <c r="M20" s="611">
        <f>+entero!M106</f>
        <v>8.75</v>
      </c>
      <c r="N20" s="611">
        <f>+entero!N106</f>
        <v>8.75</v>
      </c>
      <c r="O20" s="611">
        <f>+entero!O106</f>
        <v>8.75</v>
      </c>
      <c r="P20" s="611">
        <f>+entero!P106</f>
        <v>8.75</v>
      </c>
      <c r="Q20" s="611">
        <f>+entero!Q106</f>
        <v>8.75</v>
      </c>
      <c r="R20" s="611">
        <f>+entero!R106</f>
        <v>8.75</v>
      </c>
      <c r="S20" s="611">
        <f>+entero!S106</f>
        <v>8.75</v>
      </c>
      <c r="T20" s="611">
        <f>+entero!T106</f>
        <v>8.75</v>
      </c>
      <c r="U20" s="611">
        <f>+entero!U106</f>
        <v>8.75</v>
      </c>
      <c r="V20" s="611">
        <f>+entero!V106</f>
        <v>8.75</v>
      </c>
      <c r="W20" s="611">
        <f>+entero!W106</f>
        <v>8.75</v>
      </c>
      <c r="X20" s="611">
        <f>+entero!X106</f>
        <v>8.75</v>
      </c>
      <c r="Y20" s="611">
        <f>+entero!Y106</f>
        <v>8.75</v>
      </c>
      <c r="Z20" s="611">
        <f>+entero!Z106</f>
        <v>8.75</v>
      </c>
      <c r="AA20" s="611">
        <f>+entero!AA106</f>
        <v>8.75</v>
      </c>
      <c r="AB20" s="611">
        <f>+entero!AB106</f>
        <v>8.75</v>
      </c>
      <c r="AC20" s="611">
        <f>+entero!AC106</f>
        <v>8.75</v>
      </c>
      <c r="AD20" s="611">
        <f>+entero!AD106</f>
        <v>8.75</v>
      </c>
      <c r="AE20" s="611">
        <f>+entero!AE106</f>
        <v>8.75</v>
      </c>
      <c r="AF20" s="611">
        <f>+entero!AF106</f>
        <v>8.75</v>
      </c>
      <c r="AG20" s="611">
        <f>+entero!AG106</f>
        <v>8.75</v>
      </c>
      <c r="AH20" s="611">
        <f>+entero!AH106</f>
        <v>8.75</v>
      </c>
      <c r="AI20" s="611">
        <f>+entero!AI106</f>
        <v>8.75</v>
      </c>
      <c r="AJ20" s="611">
        <f>+entero!AJ106</f>
        <v>8.75</v>
      </c>
      <c r="AK20" s="611">
        <f>+entero!AK106</f>
        <v>8.75</v>
      </c>
      <c r="AL20" s="611">
        <f>+entero!AL106</f>
        <v>8.75</v>
      </c>
      <c r="AM20" s="611">
        <f>+entero!AM106</f>
        <v>8.75</v>
      </c>
      <c r="AN20" s="611">
        <f>+entero!AN106</f>
        <v>8.75</v>
      </c>
      <c r="AO20" s="611">
        <f>+entero!AO106</f>
        <v>8.75</v>
      </c>
      <c r="AP20" s="611">
        <f>+entero!AP106</f>
        <v>8.75</v>
      </c>
      <c r="AQ20" s="611">
        <f>+entero!AQ106</f>
        <v>8.75</v>
      </c>
      <c r="AR20" s="611">
        <f>+entero!AR106</f>
        <v>8.75</v>
      </c>
      <c r="AS20" s="611">
        <f>+entero!AS106</f>
        <v>8.75</v>
      </c>
      <c r="AT20" s="611">
        <f>+entero!AT106</f>
        <v>4</v>
      </c>
      <c r="AU20" s="611">
        <f>+entero!AU106</f>
        <v>4</v>
      </c>
      <c r="AV20" s="611">
        <f>+entero!AV106</f>
        <v>4</v>
      </c>
      <c r="AW20" s="611">
        <f>+entero!AW106</f>
        <v>4</v>
      </c>
      <c r="AX20" s="611">
        <f>+entero!AX106</f>
        <v>4</v>
      </c>
      <c r="AY20" s="611">
        <f>+entero!AY106</f>
        <v>4</v>
      </c>
      <c r="AZ20" s="611">
        <f>+entero!AZ106</f>
        <v>4</v>
      </c>
      <c r="BA20" s="611">
        <f>+entero!BA106</f>
        <v>4</v>
      </c>
      <c r="BB20" s="611">
        <f>+entero!BB106</f>
        <v>4</v>
      </c>
      <c r="BC20" s="611">
        <f>+entero!BC106</f>
        <v>4</v>
      </c>
      <c r="BD20" s="611">
        <f>+entero!BD106</f>
        <v>4</v>
      </c>
      <c r="BE20" s="611">
        <f>+entero!BE106</f>
        <v>4</v>
      </c>
      <c r="BF20" s="611">
        <f>+entero!BF106</f>
        <v>4</v>
      </c>
      <c r="BG20" s="611">
        <f>+entero!BG106</f>
        <v>4</v>
      </c>
      <c r="BH20" s="611">
        <f>+entero!BH106</f>
        <v>4</v>
      </c>
      <c r="BI20" s="611">
        <f>+entero!BI106</f>
        <v>4</v>
      </c>
      <c r="BJ20" s="611">
        <f>+entero!BJ106</f>
        <v>4</v>
      </c>
      <c r="BK20" s="611">
        <f>+entero!BK106</f>
        <v>4</v>
      </c>
      <c r="BL20" s="611">
        <f>+entero!BL106</f>
        <v>4</v>
      </c>
      <c r="BM20" s="611">
        <f>+entero!BM106</f>
        <v>4</v>
      </c>
      <c r="BN20" s="611">
        <f>+entero!BN106</f>
        <v>4</v>
      </c>
      <c r="BO20" s="611">
        <f>+entero!BO106</f>
        <v>4</v>
      </c>
      <c r="BP20" s="611">
        <f>+entero!BP106</f>
        <v>4</v>
      </c>
      <c r="BQ20" s="611">
        <f>+entero!BQ106</f>
        <v>4</v>
      </c>
      <c r="BR20" s="611">
        <f>+entero!BR106</f>
        <v>4</v>
      </c>
      <c r="BS20" s="611">
        <f>+entero!BS106</f>
        <v>4</v>
      </c>
      <c r="BT20" s="611">
        <f>+entero!BT106</f>
        <v>4</v>
      </c>
      <c r="BU20" s="611">
        <f>+entero!BU106</f>
        <v>4</v>
      </c>
      <c r="BV20" s="611">
        <f>+entero!BV106</f>
        <v>4</v>
      </c>
      <c r="BW20" s="611">
        <f>+entero!BW106</f>
        <v>4</v>
      </c>
      <c r="BX20" s="611">
        <f>+entero!BX106</f>
        <v>4</v>
      </c>
      <c r="BY20" s="611">
        <f>+entero!BY106</f>
        <v>4</v>
      </c>
      <c r="BZ20" s="611">
        <f>+entero!BZ106</f>
        <v>4</v>
      </c>
      <c r="CA20" s="611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560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BX3:BX4"/>
    <mergeCell ref="BY3:BY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6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2015-01-23T21:24:34Z</cp:lastPrinted>
  <dcterms:created xsi:type="dcterms:W3CDTF">2002-08-27T17:11:09Z</dcterms:created>
  <dcterms:modified xsi:type="dcterms:W3CDTF">2015-01-23T21:25:14Z</dcterms:modified>
</cp:coreProperties>
</file>