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U14" i="1" l="1"/>
  <c r="CU12" i="1"/>
  <c r="CT12" i="1"/>
  <c r="CT14" i="1"/>
  <c r="CU79" i="1"/>
  <c r="CT81" i="1"/>
  <c r="CT79" i="1"/>
  <c r="CV81" i="1"/>
  <c r="CV79" i="1"/>
  <c r="CV68" i="1"/>
  <c r="CV67" i="1"/>
  <c r="CV66" i="1"/>
  <c r="CV65" i="1"/>
  <c r="CV64" i="1"/>
  <c r="CV63" i="1"/>
  <c r="CV62" i="1"/>
  <c r="CV61" i="1"/>
  <c r="CV60" i="1"/>
  <c r="CV59" i="1"/>
  <c r="CV58" i="1"/>
  <c r="CV57" i="1"/>
  <c r="CV56" i="1"/>
  <c r="CV55" i="1"/>
  <c r="CV54" i="1"/>
  <c r="CV53" i="1"/>
  <c r="CV36" i="1"/>
  <c r="CV35" i="1"/>
  <c r="CV34" i="1"/>
  <c r="CV33" i="1"/>
  <c r="CV32" i="1"/>
  <c r="CV31" i="1"/>
  <c r="CV30" i="1"/>
  <c r="CV29" i="1"/>
  <c r="CV106" i="1"/>
  <c r="CV105" i="1"/>
  <c r="CV104" i="1"/>
  <c r="CV103" i="1"/>
  <c r="CV102" i="1"/>
  <c r="CV101" i="1"/>
  <c r="CV100" i="1"/>
  <c r="CV99" i="1"/>
  <c r="CV98" i="1"/>
  <c r="CV97" i="1"/>
  <c r="CV96" i="1"/>
  <c r="CV95" i="1"/>
  <c r="CV94" i="1"/>
  <c r="CV93" i="1"/>
  <c r="CV92" i="1"/>
  <c r="CV91" i="1"/>
  <c r="CV90" i="1"/>
  <c r="CV89" i="1"/>
  <c r="CV88" i="1"/>
  <c r="CV87" i="1"/>
  <c r="CV86" i="1"/>
  <c r="CV85" i="1"/>
  <c r="CV84" i="1"/>
  <c r="CV83" i="1"/>
  <c r="CV82" i="1"/>
  <c r="CV80" i="1"/>
  <c r="CV78" i="1"/>
  <c r="CV77" i="1"/>
  <c r="CV76" i="1"/>
  <c r="CV75" i="1"/>
  <c r="CV74" i="1"/>
  <c r="CV73" i="1"/>
  <c r="CV72" i="1"/>
  <c r="CV71" i="1"/>
  <c r="CV70" i="1"/>
  <c r="CV69" i="1"/>
  <c r="CV52" i="1"/>
  <c r="CV51" i="1"/>
  <c r="CV50" i="1"/>
  <c r="CV49" i="1"/>
  <c r="CV48" i="1"/>
  <c r="CV47" i="1"/>
  <c r="CV46" i="1"/>
  <c r="CV45" i="1"/>
  <c r="CV44" i="1"/>
  <c r="CV43" i="1"/>
  <c r="CV42" i="1"/>
  <c r="CV41" i="1"/>
  <c r="CV40" i="1"/>
  <c r="CV39" i="1"/>
  <c r="CV38" i="1"/>
  <c r="CV37" i="1"/>
  <c r="CV28" i="1"/>
  <c r="CV27" i="1"/>
  <c r="CV26" i="1"/>
  <c r="CV25" i="1"/>
  <c r="CV24" i="1"/>
  <c r="CV23" i="1"/>
  <c r="CV22" i="1"/>
  <c r="CV21" i="1"/>
  <c r="CV20" i="1"/>
  <c r="CV19" i="1"/>
  <c r="CV18" i="1"/>
  <c r="CV17" i="1"/>
  <c r="CV16" i="1"/>
  <c r="CV15" i="1"/>
  <c r="CV14" i="1"/>
  <c r="CV13" i="1"/>
  <c r="CV12" i="1"/>
  <c r="CV11" i="1"/>
  <c r="CV10" i="1"/>
  <c r="CV9" i="1"/>
  <c r="CV8" i="1"/>
  <c r="CV7" i="1"/>
  <c r="CU67" i="1" l="1"/>
  <c r="CU64" i="1"/>
  <c r="CU61" i="1"/>
  <c r="CU58" i="1"/>
  <c r="CU55" i="1"/>
  <c r="CU53" i="1"/>
  <c r="CU35" i="1"/>
  <c r="CU34" i="1"/>
  <c r="CU33" i="1"/>
  <c r="CU31" i="1"/>
  <c r="CU30" i="1"/>
  <c r="CU29" i="1"/>
  <c r="CT67" i="1"/>
  <c r="CT64" i="1"/>
  <c r="CT61" i="1"/>
  <c r="CT58" i="1"/>
  <c r="CT55" i="1"/>
  <c r="CT53" i="1"/>
  <c r="CT35" i="1"/>
  <c r="CT34" i="1"/>
  <c r="CT33" i="1"/>
  <c r="CT31" i="1"/>
  <c r="CT30" i="1"/>
  <c r="CT29" i="1"/>
  <c r="CU90" i="1"/>
  <c r="CU87" i="1"/>
  <c r="CU85" i="1"/>
  <c r="CU84" i="1"/>
  <c r="CU83" i="1"/>
  <c r="CU77" i="1"/>
  <c r="CU76" i="1"/>
  <c r="CU75" i="1"/>
  <c r="CU74" i="1"/>
  <c r="CU73" i="1"/>
  <c r="CU72" i="1"/>
  <c r="CU71" i="1"/>
  <c r="CU70" i="1"/>
  <c r="CU51" i="1"/>
  <c r="CU50" i="1"/>
  <c r="CU49" i="1"/>
  <c r="CU48" i="1"/>
  <c r="CU47" i="1"/>
  <c r="CU46" i="1"/>
  <c r="CU45" i="1"/>
  <c r="CU43" i="1"/>
  <c r="CU42" i="1"/>
  <c r="CU41" i="1"/>
  <c r="CU39" i="1"/>
  <c r="CU38" i="1"/>
  <c r="CU37" i="1"/>
  <c r="CU27" i="1"/>
  <c r="CU26" i="1"/>
  <c r="CU25" i="1"/>
  <c r="CU24" i="1"/>
  <c r="CU23" i="1"/>
  <c r="CU21" i="1"/>
  <c r="CU20" i="1"/>
  <c r="CU19" i="1"/>
  <c r="CU18" i="1"/>
  <c r="CU17" i="1"/>
  <c r="CU16" i="1"/>
  <c r="CU15" i="1"/>
  <c r="CU13" i="1"/>
  <c r="CU11" i="1"/>
  <c r="CU10" i="1"/>
  <c r="CU9" i="1"/>
  <c r="CU8" i="1"/>
  <c r="CU7" i="1"/>
  <c r="CT90" i="1"/>
  <c r="CT87" i="1"/>
  <c r="CT85" i="1"/>
  <c r="CT84" i="1"/>
  <c r="CT83" i="1"/>
  <c r="CT80" i="1"/>
  <c r="CT77" i="1"/>
  <c r="CT76" i="1"/>
  <c r="CT75" i="1"/>
  <c r="CT74" i="1"/>
  <c r="CT73" i="1"/>
  <c r="CT72" i="1"/>
  <c r="CT71" i="1"/>
  <c r="CT70" i="1"/>
  <c r="CT51" i="1"/>
  <c r="CT50" i="1"/>
  <c r="CT49" i="1"/>
  <c r="CT48" i="1"/>
  <c r="CT47" i="1"/>
  <c r="CT46" i="1"/>
  <c r="CT45" i="1"/>
  <c r="CT43" i="1"/>
  <c r="CT42" i="1"/>
  <c r="CT41" i="1"/>
  <c r="CT39" i="1"/>
  <c r="CT38" i="1"/>
  <c r="CT37" i="1"/>
  <c r="CT27" i="1"/>
  <c r="CT26" i="1"/>
  <c r="CT25" i="1"/>
  <c r="CT24" i="1"/>
  <c r="CT23" i="1"/>
  <c r="CT21" i="1"/>
  <c r="CT20" i="1"/>
  <c r="CT19" i="1"/>
  <c r="CT18" i="1"/>
  <c r="CT17" i="1"/>
  <c r="CT16" i="1"/>
  <c r="CT15" i="1"/>
  <c r="CT13" i="1"/>
  <c r="CT11" i="1"/>
  <c r="CT10" i="1"/>
  <c r="CT9" i="1"/>
  <c r="CT8" i="1"/>
  <c r="CT7" i="1"/>
  <c r="CO83" i="1" l="1"/>
  <c r="CZ73" i="1" l="1"/>
  <c r="CZ74" i="1"/>
  <c r="CZ75" i="1"/>
  <c r="CZ72" i="1"/>
  <c r="CO49" i="1"/>
  <c r="CN4" i="1" l="1"/>
  <c r="CQ54" i="1" l="1"/>
  <c r="CP54" i="1"/>
  <c r="CO54" i="1"/>
  <c r="CO68" i="1" l="1"/>
  <c r="CP68" i="1"/>
  <c r="CQ68" i="1"/>
  <c r="CQ65" i="1"/>
  <c r="CP65" i="1"/>
  <c r="CO65" i="1"/>
  <c r="CQ62" i="1"/>
  <c r="CP62" i="1"/>
  <c r="CO62" i="1"/>
  <c r="CQ59" i="1"/>
  <c r="CP59" i="1"/>
  <c r="CO59" i="1"/>
  <c r="CQ56" i="1"/>
  <c r="CP56" i="1"/>
  <c r="CO56" i="1"/>
  <c r="CQ35" i="1"/>
  <c r="CP35" i="1"/>
  <c r="CO35" i="1"/>
  <c r="CQ34" i="1"/>
  <c r="CP34" i="1"/>
  <c r="CO34" i="1"/>
  <c r="CQ33" i="1"/>
  <c r="CP33" i="1"/>
  <c r="CO33" i="1"/>
  <c r="CL6" i="8" l="1"/>
  <c r="CM6" i="8"/>
  <c r="CL7" i="8"/>
  <c r="CM7" i="8"/>
  <c r="CL8" i="8"/>
  <c r="CM8" i="8"/>
  <c r="CL9" i="8"/>
  <c r="CM9" i="8"/>
  <c r="CL10" i="8"/>
  <c r="CM10" i="8"/>
  <c r="CL12" i="8"/>
  <c r="CM12" i="8"/>
  <c r="CN12" i="8"/>
  <c r="CL13" i="8"/>
  <c r="CM13" i="8"/>
  <c r="CN13" i="8"/>
  <c r="CL14" i="8"/>
  <c r="CM14" i="8"/>
  <c r="CN14" i="8"/>
  <c r="CL16" i="8"/>
  <c r="CM16" i="8"/>
  <c r="CN16" i="8"/>
  <c r="CL17" i="8"/>
  <c r="CM17" i="8"/>
  <c r="CN17" i="8"/>
  <c r="CL18" i="8"/>
  <c r="CM18" i="8"/>
  <c r="CN18" i="8"/>
  <c r="CL6" i="9"/>
  <c r="CM6" i="9"/>
  <c r="CN6" i="9"/>
  <c r="CL7" i="9"/>
  <c r="CM7" i="9"/>
  <c r="CN7" i="9"/>
  <c r="CL8" i="9"/>
  <c r="CM8" i="9"/>
  <c r="CN8" i="9"/>
  <c r="CL9" i="9"/>
  <c r="CM9" i="9"/>
  <c r="CN9" i="9"/>
  <c r="CL10" i="9"/>
  <c r="CM10" i="9"/>
  <c r="CN10" i="9"/>
  <c r="CL11" i="9"/>
  <c r="CM11" i="9"/>
  <c r="CN11" i="9"/>
  <c r="CL12" i="9"/>
  <c r="CM12" i="9"/>
  <c r="CN12" i="9"/>
  <c r="CL13" i="9"/>
  <c r="CM13" i="9"/>
  <c r="CN13" i="9"/>
  <c r="CL14" i="9"/>
  <c r="CM14" i="9"/>
  <c r="CN14" i="9"/>
  <c r="CL15" i="9"/>
  <c r="CM15" i="9"/>
  <c r="CN15" i="9"/>
  <c r="CL16" i="9"/>
  <c r="CM16" i="9"/>
  <c r="CN16" i="9"/>
  <c r="CL17" i="9"/>
  <c r="CM17" i="9"/>
  <c r="CN17" i="9"/>
  <c r="CL18" i="9"/>
  <c r="CM18" i="9"/>
  <c r="CN18" i="9"/>
  <c r="CL19" i="9"/>
  <c r="CM19" i="9"/>
  <c r="CN19" i="9"/>
  <c r="CL20" i="9"/>
  <c r="CM20" i="9"/>
  <c r="CN20" i="9"/>
  <c r="CL3" i="9"/>
  <c r="CM3" i="9"/>
  <c r="CN3" i="9"/>
  <c r="CL4" i="10" l="1"/>
  <c r="CM4" i="10"/>
  <c r="CL10" i="10"/>
  <c r="CM10" i="10"/>
  <c r="CK83" i="1" l="1"/>
  <c r="CK49" i="1"/>
  <c r="CK46" i="1"/>
  <c r="CK45" i="1" s="1"/>
  <c r="CK12" i="1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6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7" i="7"/>
  <c r="CJ16" i="7"/>
  <c r="CJ15" i="7"/>
  <c r="CJ14" i="7"/>
  <c r="CJ13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1" i="9"/>
  <c r="CJ10" i="9"/>
  <c r="CJ9" i="9"/>
  <c r="CJ8" i="9"/>
  <c r="CJ7" i="9"/>
  <c r="CJ6" i="9"/>
  <c r="CJ3" i="9"/>
  <c r="CJ10" i="8" l="1"/>
  <c r="CJ9" i="8"/>
  <c r="CJ8" i="8"/>
  <c r="CJ7" i="8"/>
  <c r="CJ6" i="8"/>
  <c r="CJ83" i="1" l="1"/>
  <c r="CJ49" i="1"/>
  <c r="CJ46" i="1"/>
  <c r="CJ45" i="1" s="1"/>
  <c r="CJ12" i="1"/>
  <c r="CO46" i="1" l="1"/>
  <c r="CO45" i="1" s="1"/>
  <c r="CO12" i="1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P12" i="1" l="1"/>
  <c r="CQ12" i="1"/>
  <c r="CS12" i="1"/>
  <c r="CI83" i="1" l="1"/>
  <c r="CI6" i="5" s="1"/>
  <c r="CI49" i="1"/>
  <c r="CI17" i="7" s="1"/>
  <c r="CI46" i="1"/>
  <c r="CI10" i="8"/>
  <c r="CI9" i="8"/>
  <c r="CI8" i="8"/>
  <c r="CI7" i="8"/>
  <c r="CI6" i="8"/>
  <c r="CI12" i="1"/>
  <c r="CI11" i="9" s="1"/>
  <c r="CI45" i="1" l="1"/>
  <c r="CI13" i="7" s="1"/>
  <c r="CI14" i="7"/>
  <c r="CN10" i="8"/>
  <c r="CN9" i="8"/>
  <c r="CN8" i="8"/>
  <c r="CN7" i="8"/>
  <c r="CN6" i="8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83" i="1" l="1"/>
  <c r="CH6" i="5" s="1"/>
  <c r="CH49" i="1"/>
  <c r="CH17" i="7" s="1"/>
  <c r="CH46" i="1"/>
  <c r="CH10" i="8"/>
  <c r="CH9" i="8"/>
  <c r="CH8" i="8"/>
  <c r="CH7" i="8"/>
  <c r="CH6" i="8"/>
  <c r="CH12" i="1"/>
  <c r="CH11" i="9" s="1"/>
  <c r="CH45" i="1" l="1"/>
  <c r="CH13" i="7" s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83" i="1"/>
  <c r="CG49" i="1"/>
  <c r="CG17" i="7" s="1"/>
  <c r="CG46" i="1"/>
  <c r="CG10" i="8"/>
  <c r="CG9" i="8"/>
  <c r="CG8" i="8"/>
  <c r="CG7" i="8"/>
  <c r="CG6" i="8"/>
  <c r="CG12" i="1"/>
  <c r="CG11" i="9" s="1"/>
  <c r="CG45" i="1" l="1"/>
  <c r="CG13" i="7" s="1"/>
  <c r="CG14" i="7"/>
  <c r="CF12" i="1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83" i="1"/>
  <c r="CF49" i="1"/>
  <c r="CF17" i="7" s="1"/>
  <c r="CF46" i="1"/>
  <c r="CF10" i="8"/>
  <c r="CF9" i="8"/>
  <c r="CF8" i="8"/>
  <c r="CF7" i="8"/>
  <c r="CF6" i="8"/>
  <c r="CF45" i="1" l="1"/>
  <c r="CF13" i="7" s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83" i="1" l="1"/>
  <c r="CE49" i="1"/>
  <c r="CE17" i="7" s="1"/>
  <c r="CE46" i="1"/>
  <c r="CE10" i="8"/>
  <c r="CE9" i="8"/>
  <c r="CE8" i="8"/>
  <c r="CE7" i="8"/>
  <c r="CE6" i="8"/>
  <c r="CE12" i="1"/>
  <c r="CE11" i="9" s="1"/>
  <c r="CE45" i="1" l="1"/>
  <c r="CE13" i="7" s="1"/>
  <c r="CE14" i="7"/>
  <c r="CR83" i="1"/>
  <c r="CR49" i="1"/>
  <c r="CR46" i="1"/>
  <c r="CR45" i="1" l="1"/>
  <c r="CD20" i="4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83" i="1" l="1"/>
  <c r="CD49" i="1"/>
  <c r="CD17" i="7" s="1"/>
  <c r="CD46" i="1"/>
  <c r="CD10" i="8"/>
  <c r="CD9" i="8"/>
  <c r="CD8" i="8"/>
  <c r="CD7" i="8"/>
  <c r="CD6" i="8"/>
  <c r="CD12" i="1"/>
  <c r="CD11" i="9" s="1"/>
  <c r="CD45" i="1" l="1"/>
  <c r="CD13" i="7" s="1"/>
  <c r="CD14" i="7"/>
  <c r="CT20" i="6"/>
  <c r="CT17" i="6"/>
  <c r="CT14" i="6"/>
  <c r="CT11" i="6"/>
  <c r="CU20" i="6"/>
  <c r="CU17" i="6"/>
  <c r="CU14" i="6"/>
  <c r="CU11" i="6"/>
  <c r="CL4" i="1" l="1"/>
  <c r="BA12" i="1" l="1"/>
  <c r="AZ12" i="1"/>
  <c r="AY12" i="1"/>
  <c r="AX12" i="1"/>
  <c r="AW12" i="1"/>
  <c r="AV12" i="1"/>
  <c r="AU12" i="1"/>
  <c r="AT12" i="1"/>
  <c r="AS12" i="1"/>
  <c r="AR12" i="1"/>
  <c r="AQ12" i="1"/>
  <c r="AP12" i="1"/>
  <c r="CS83" i="1" l="1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S46" i="1" l="1"/>
  <c r="CS49" i="1" l="1"/>
  <c r="CC10" i="5" l="1"/>
  <c r="CC83" i="1"/>
  <c r="CC6" i="5" s="1"/>
  <c r="CC49" i="1"/>
  <c r="CC17" i="7" s="1"/>
  <c r="CC46" i="1"/>
  <c r="CC14" i="7" s="1"/>
  <c r="CC45" i="1"/>
  <c r="CC13" i="7" s="1"/>
  <c r="CC10" i="8"/>
  <c r="CC9" i="8"/>
  <c r="CC8" i="8"/>
  <c r="CC7" i="8"/>
  <c r="CC6" i="8"/>
  <c r="CC12" i="1"/>
  <c r="CC11" i="9" s="1"/>
  <c r="CS45" i="1" l="1"/>
  <c r="CM4" i="1" l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F22" i="1"/>
  <c r="G22" i="1"/>
  <c r="H22" i="1"/>
  <c r="I22" i="1"/>
  <c r="J22" i="1"/>
  <c r="K22" i="1"/>
  <c r="L22" i="1"/>
  <c r="O22" i="1"/>
  <c r="N38" i="1"/>
  <c r="N41" i="1"/>
  <c r="AQ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J45" i="1" s="1"/>
  <c r="AK46" i="1"/>
  <c r="AK45" i="1" s="1"/>
  <c r="AL46" i="1"/>
  <c r="AO46" i="1"/>
  <c r="AR46" i="1"/>
  <c r="AS46" i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P46" i="1"/>
  <c r="CQ46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L49" i="1"/>
  <c r="AO49" i="1"/>
  <c r="AR49" i="1"/>
  <c r="AS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P49" i="1"/>
  <c r="CQ49" i="1"/>
  <c r="J83" i="1"/>
  <c r="K83" i="1"/>
  <c r="L83" i="1"/>
  <c r="M83" i="1"/>
  <c r="N83" i="1"/>
  <c r="O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P83" i="1"/>
  <c r="CQ83" i="1"/>
  <c r="BM97" i="1"/>
  <c r="BM98" i="1"/>
  <c r="BM99" i="1"/>
  <c r="AU100" i="1"/>
  <c r="CP45" i="1" l="1"/>
  <c r="CA45" i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S45" i="1"/>
  <c r="AO45" i="1"/>
  <c r="AI45" i="1"/>
  <c r="AG45" i="1"/>
  <c r="AC45" i="1"/>
  <c r="AA45" i="1"/>
  <c r="Y45" i="1"/>
  <c r="W45" i="1"/>
  <c r="U45" i="1"/>
  <c r="S45" i="1"/>
  <c r="O45" i="1"/>
  <c r="M45" i="1"/>
  <c r="K45" i="1"/>
  <c r="I45" i="1"/>
  <c r="G45" i="1"/>
  <c r="E45" i="1"/>
  <c r="CQ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R45" i="1"/>
  <c r="AL45" i="1"/>
  <c r="AH45" i="1"/>
  <c r="AF45" i="1"/>
  <c r="AB45" i="1"/>
  <c r="X45" i="1"/>
  <c r="V45" i="1"/>
  <c r="T45" i="1"/>
  <c r="R45" i="1"/>
  <c r="N45" i="1"/>
  <c r="L45" i="1"/>
  <c r="J45" i="1"/>
  <c r="H45" i="1"/>
  <c r="F45" i="1"/>
  <c r="N37" i="1"/>
  <c r="CP4" i="1"/>
  <c r="CQ4" i="1" s="1"/>
  <c r="CS4" i="1" l="1"/>
  <c r="CR4" i="1"/>
  <c r="CR4" i="9" s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P10" i="8" l="1"/>
  <c r="CO10" i="8"/>
  <c r="CK10" i="8"/>
  <c r="CA10" i="8"/>
  <c r="BZ10" i="8"/>
  <c r="BY10" i="8"/>
  <c r="BX10" i="8"/>
  <c r="BW10" i="8"/>
  <c r="BV10" i="8"/>
  <c r="D10" i="8"/>
  <c r="CR10" i="8" l="1"/>
  <c r="CQ10" i="8"/>
  <c r="CS10" i="8" l="1"/>
  <c r="CU10" i="8"/>
  <c r="CT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U19" i="7" l="1"/>
  <c r="CT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U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18" i="7" l="1"/>
  <c r="CU20" i="9"/>
  <c r="CU19" i="9"/>
  <c r="CU18" i="9"/>
  <c r="CU17" i="9"/>
  <c r="CU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S13" i="9"/>
  <c r="CR13" i="9"/>
  <c r="CQ13" i="9"/>
  <c r="CP13" i="9"/>
  <c r="CO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U15" i="9" l="1"/>
  <c r="CT15" i="9"/>
  <c r="CS15" i="9"/>
  <c r="CR15" i="9"/>
  <c r="CQ15" i="9"/>
  <c r="CP15" i="9"/>
  <c r="CO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U14" i="9"/>
  <c r="CT14" i="9"/>
  <c r="CS14" i="9"/>
  <c r="CR14" i="9"/>
  <c r="CQ14" i="9"/>
  <c r="CP14" i="9"/>
  <c r="CO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U13" i="9" l="1"/>
  <c r="CT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S7" i="6"/>
  <c r="CR7" i="6"/>
  <c r="CQ7" i="6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U6" i="6"/>
  <c r="CT6" i="6"/>
  <c r="CS6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S35" i="6" l="1"/>
  <c r="CR35" i="6"/>
  <c r="CQ35" i="6"/>
  <c r="CP35" i="6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S34" i="6"/>
  <c r="CR34" i="6"/>
  <c r="CQ34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S33" i="6"/>
  <c r="CR33" i="6"/>
  <c r="CQ33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S32" i="6"/>
  <c r="CR32" i="6"/>
  <c r="CQ32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S31" i="6"/>
  <c r="CR31" i="6"/>
  <c r="CQ31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S30" i="6"/>
  <c r="CR30" i="6"/>
  <c r="CQ30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S29" i="6"/>
  <c r="CR29" i="6"/>
  <c r="CQ29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S28" i="6"/>
  <c r="CR28" i="6"/>
  <c r="CQ28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S27" i="6"/>
  <c r="CR27" i="6"/>
  <c r="CQ27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S26" i="6"/>
  <c r="CR26" i="6"/>
  <c r="CQ26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S25" i="6"/>
  <c r="CR25" i="6"/>
  <c r="CQ25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S24" i="6"/>
  <c r="CR24" i="6"/>
  <c r="CQ24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S21" i="6"/>
  <c r="CR21" i="6"/>
  <c r="CQ21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S20" i="6"/>
  <c r="CR20" i="6"/>
  <c r="CQ20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S18" i="6"/>
  <c r="CR18" i="6"/>
  <c r="CQ18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S17" i="6"/>
  <c r="CR17" i="6"/>
  <c r="CQ17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S15" i="6"/>
  <c r="CR15" i="6"/>
  <c r="CQ15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S14" i="6"/>
  <c r="CR14" i="6"/>
  <c r="CQ14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S12" i="6"/>
  <c r="CR12" i="6"/>
  <c r="CQ12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S11" i="6"/>
  <c r="CR11" i="6"/>
  <c r="CQ11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S9" i="6"/>
  <c r="CR9" i="6"/>
  <c r="CQ9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S8" i="6"/>
  <c r="CR8" i="6"/>
  <c r="CQ8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N20" i="4"/>
  <c r="CN19" i="4"/>
  <c r="CN3" i="4"/>
  <c r="CN10" i="10"/>
  <c r="CN4" i="10"/>
  <c r="CN10" i="5"/>
  <c r="CN8" i="5"/>
  <c r="CN7" i="5"/>
  <c r="CN6" i="5"/>
  <c r="CN3" i="5"/>
  <c r="CN3" i="6"/>
  <c r="CN19" i="7"/>
  <c r="CN18" i="7"/>
  <c r="CN16" i="7"/>
  <c r="CN15" i="7"/>
  <c r="CN12" i="7"/>
  <c r="CN11" i="7"/>
  <c r="CN10" i="7"/>
  <c r="CN9" i="7"/>
  <c r="CN8" i="7"/>
  <c r="CN7" i="7"/>
  <c r="CN6" i="7"/>
  <c r="CN3" i="7"/>
  <c r="CN3" i="8"/>
  <c r="CN17" i="7"/>
  <c r="CN13" i="7"/>
  <c r="CN14" i="7" l="1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T17" i="9"/>
  <c r="CS17" i="9"/>
  <c r="CR17" i="9"/>
  <c r="CQ17" i="9"/>
  <c r="CP17" i="9"/>
  <c r="CO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U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M20" i="4" l="1"/>
  <c r="CM19" i="4"/>
  <c r="CM3" i="4"/>
  <c r="CM8" i="5"/>
  <c r="CM7" i="5"/>
  <c r="CM6" i="5"/>
  <c r="CM3" i="5"/>
  <c r="CM3" i="6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3" i="7"/>
  <c r="CM3" i="8"/>
  <c r="CM10" i="5" l="1"/>
  <c r="CM13" i="7"/>
  <c r="CL20" i="4" l="1"/>
  <c r="CL19" i="4"/>
  <c r="CL3" i="4"/>
  <c r="CK20" i="4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L3" i="6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3" i="8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CK8" i="5"/>
  <c r="CK7" i="5"/>
  <c r="CK6" i="5"/>
  <c r="CK3" i="5"/>
  <c r="AU11" i="5"/>
  <c r="AU10" i="5"/>
  <c r="AU9" i="5"/>
  <c r="AU8" i="5"/>
  <c r="AU7" i="5"/>
  <c r="AU3" i="5"/>
  <c r="CL10" i="5"/>
  <c r="CL13" i="7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S20" i="4" l="1"/>
  <c r="CR20" i="4"/>
  <c r="CQ20" i="4"/>
  <c r="CP20" i="4"/>
  <c r="CS19" i="4"/>
  <c r="CR19" i="4"/>
  <c r="CQ19" i="4"/>
  <c r="CP19" i="4"/>
  <c r="CO20" i="4"/>
  <c r="CO19" i="4"/>
  <c r="CO3" i="4"/>
  <c r="CS10" i="10" l="1"/>
  <c r="CR10" i="10"/>
  <c r="CQ10" i="10"/>
  <c r="CP10" i="10"/>
  <c r="CO10" i="10"/>
  <c r="CS9" i="10"/>
  <c r="CR9" i="10"/>
  <c r="CQ9" i="10"/>
  <c r="CP9" i="10"/>
  <c r="CO9" i="10"/>
  <c r="CS8" i="10"/>
  <c r="CR8" i="10"/>
  <c r="CQ8" i="10"/>
  <c r="CP8" i="10"/>
  <c r="CO8" i="10"/>
  <c r="CS7" i="10"/>
  <c r="CR7" i="10"/>
  <c r="CQ7" i="10"/>
  <c r="CP7" i="10"/>
  <c r="CO7" i="10"/>
  <c r="CS6" i="10"/>
  <c r="CR6" i="10"/>
  <c r="CQ6" i="10"/>
  <c r="CP6" i="10"/>
  <c r="CO6" i="10"/>
  <c r="CO3" i="10"/>
  <c r="CS10" i="5"/>
  <c r="CR10" i="5"/>
  <c r="CQ10" i="5"/>
  <c r="CP10" i="5"/>
  <c r="CO10" i="5"/>
  <c r="CS8" i="5"/>
  <c r="CR8" i="5"/>
  <c r="CQ8" i="5"/>
  <c r="CP8" i="5"/>
  <c r="CO8" i="5"/>
  <c r="CS7" i="5"/>
  <c r="CR7" i="5"/>
  <c r="CQ7" i="5"/>
  <c r="CP7" i="5"/>
  <c r="CO7" i="5"/>
  <c r="CR6" i="5"/>
  <c r="CQ6" i="5"/>
  <c r="CP6" i="5"/>
  <c r="CO6" i="5"/>
  <c r="CO3" i="5"/>
  <c r="CO3" i="6"/>
  <c r="CS19" i="7"/>
  <c r="CR19" i="7"/>
  <c r="CQ19" i="7"/>
  <c r="CP19" i="7"/>
  <c r="CO19" i="7"/>
  <c r="CS18" i="7"/>
  <c r="CR18" i="7"/>
  <c r="CQ18" i="7"/>
  <c r="CP18" i="7"/>
  <c r="CO18" i="7"/>
  <c r="CR17" i="7"/>
  <c r="CQ17" i="7"/>
  <c r="CP17" i="7"/>
  <c r="CO17" i="7"/>
  <c r="CS16" i="7"/>
  <c r="CR16" i="7"/>
  <c r="CQ16" i="7"/>
  <c r="CP16" i="7"/>
  <c r="CO16" i="7"/>
  <c r="CS15" i="7"/>
  <c r="CR15" i="7"/>
  <c r="CQ15" i="7"/>
  <c r="CP15" i="7"/>
  <c r="CO15" i="7"/>
  <c r="CR14" i="7"/>
  <c r="CQ14" i="7"/>
  <c r="CP14" i="7"/>
  <c r="CO14" i="7"/>
  <c r="CR13" i="7"/>
  <c r="CQ13" i="7"/>
  <c r="CP13" i="7"/>
  <c r="CO13" i="7"/>
  <c r="CS12" i="7"/>
  <c r="CR12" i="7"/>
  <c r="CQ12" i="7"/>
  <c r="CP12" i="7"/>
  <c r="CO12" i="7"/>
  <c r="CS11" i="7"/>
  <c r="CR11" i="7"/>
  <c r="CQ11" i="7"/>
  <c r="CP11" i="7"/>
  <c r="CO11" i="7"/>
  <c r="CS10" i="7"/>
  <c r="CR10" i="7"/>
  <c r="CQ10" i="7"/>
  <c r="CP10" i="7"/>
  <c r="CO10" i="7"/>
  <c r="CS9" i="7"/>
  <c r="CR9" i="7"/>
  <c r="CQ9" i="7"/>
  <c r="CP9" i="7"/>
  <c r="CO9" i="7"/>
  <c r="CS8" i="7"/>
  <c r="CR8" i="7"/>
  <c r="CQ8" i="7"/>
  <c r="CP8" i="7"/>
  <c r="CO8" i="7"/>
  <c r="CS7" i="7"/>
  <c r="CR7" i="7"/>
  <c r="CQ7" i="7"/>
  <c r="CP7" i="7"/>
  <c r="CO7" i="7"/>
  <c r="CS6" i="7"/>
  <c r="CR6" i="7"/>
  <c r="CQ6" i="7"/>
  <c r="CP6" i="7"/>
  <c r="CO6" i="7"/>
  <c r="CO3" i="7"/>
  <c r="CS18" i="8"/>
  <c r="CR18" i="8"/>
  <c r="CQ18" i="8"/>
  <c r="CP18" i="8"/>
  <c r="CO18" i="8"/>
  <c r="CS17" i="8"/>
  <c r="CR17" i="8"/>
  <c r="CQ17" i="8"/>
  <c r="CP17" i="8"/>
  <c r="CO17" i="8"/>
  <c r="CS16" i="8"/>
  <c r="CR16" i="8"/>
  <c r="CQ16" i="8"/>
  <c r="CP16" i="8"/>
  <c r="CO16" i="8"/>
  <c r="CS14" i="8"/>
  <c r="CR14" i="8"/>
  <c r="CQ14" i="8"/>
  <c r="CP14" i="8"/>
  <c r="CO14" i="8"/>
  <c r="CS13" i="8"/>
  <c r="CR13" i="8"/>
  <c r="CQ13" i="8"/>
  <c r="CP13" i="8"/>
  <c r="CO13" i="8"/>
  <c r="CS12" i="8"/>
  <c r="CR12" i="8"/>
  <c r="CQ12" i="8"/>
  <c r="CP12" i="8"/>
  <c r="CO12" i="8"/>
  <c r="CO3" i="8"/>
  <c r="CS20" i="9"/>
  <c r="CR20" i="9"/>
  <c r="CQ20" i="9"/>
  <c r="CP20" i="9"/>
  <c r="CO20" i="9"/>
  <c r="CS19" i="9"/>
  <c r="CR19" i="9"/>
  <c r="CQ19" i="9"/>
  <c r="CP19" i="9"/>
  <c r="CO19" i="9"/>
  <c r="CS18" i="9"/>
  <c r="CR18" i="9"/>
  <c r="CQ18" i="9"/>
  <c r="CP18" i="9"/>
  <c r="CO18" i="9"/>
  <c r="CS16" i="9"/>
  <c r="CR16" i="9"/>
  <c r="CQ16" i="9"/>
  <c r="CP16" i="9"/>
  <c r="CO16" i="9"/>
  <c r="CS12" i="9"/>
  <c r="CR12" i="9"/>
  <c r="CQ12" i="9"/>
  <c r="CP12" i="9"/>
  <c r="CO12" i="9"/>
  <c r="CS10" i="9"/>
  <c r="CR10" i="9"/>
  <c r="CQ10" i="9"/>
  <c r="CP10" i="9"/>
  <c r="CO10" i="9"/>
  <c r="CS9" i="9"/>
  <c r="CR9" i="9"/>
  <c r="CQ9" i="9"/>
  <c r="CP9" i="9"/>
  <c r="CO9" i="9"/>
  <c r="CS8" i="9"/>
  <c r="CR8" i="9"/>
  <c r="CQ8" i="9"/>
  <c r="CP8" i="9"/>
  <c r="CO8" i="9"/>
  <c r="CS7" i="9"/>
  <c r="CR7" i="9"/>
  <c r="CQ7" i="9"/>
  <c r="CP7" i="9"/>
  <c r="CO7" i="9"/>
  <c r="CS6" i="9"/>
  <c r="CR6" i="9"/>
  <c r="CQ6" i="9"/>
  <c r="CP6" i="9"/>
  <c r="CO6" i="9"/>
  <c r="CO3" i="9"/>
  <c r="CR9" i="8" l="1"/>
  <c r="CR8" i="8"/>
  <c r="CR7" i="8"/>
  <c r="CR6" i="8"/>
  <c r="CQ9" i="8"/>
  <c r="CQ8" i="8"/>
  <c r="CQ7" i="8"/>
  <c r="CQ6" i="8"/>
  <c r="CP9" i="8"/>
  <c r="CP8" i="8"/>
  <c r="CP7" i="8"/>
  <c r="CP6" i="8"/>
  <c r="CO9" i="8"/>
  <c r="CO8" i="8"/>
  <c r="CO7" i="8"/>
  <c r="CO6" i="8"/>
  <c r="CS14" i="7" l="1"/>
  <c r="CR11" i="9"/>
  <c r="CQ11" i="9"/>
  <c r="CP11" i="9"/>
  <c r="CO11" i="9"/>
  <c r="CS17" i="7" l="1"/>
  <c r="CS13" i="7"/>
  <c r="CS11" i="9"/>
  <c r="C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O4" i="4" l="1"/>
  <c r="CO4" i="10"/>
  <c r="CO4" i="9"/>
  <c r="CO4" i="7"/>
  <c r="CP4" i="4"/>
  <c r="CO4" i="5"/>
  <c r="CO4" i="6"/>
  <c r="CO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Q4" i="4" l="1"/>
  <c r="CP4" i="7"/>
  <c r="CP4" i="9"/>
  <c r="CP4" i="6"/>
  <c r="CP4" i="8"/>
  <c r="CP4" i="5"/>
  <c r="C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R4" i="4" l="1"/>
  <c r="CQ4" i="5"/>
  <c r="CQ4" i="6"/>
  <c r="CQ4" i="8"/>
  <c r="CQ4" i="10"/>
  <c r="CQ4" i="9"/>
  <c r="CQ4" i="7"/>
  <c r="W9" i="8"/>
  <c r="W8" i="8"/>
  <c r="W7" i="8"/>
  <c r="W6" i="8"/>
  <c r="W6" i="5"/>
  <c r="W17" i="7"/>
  <c r="W11" i="9"/>
  <c r="CS4" i="4" l="1"/>
  <c r="CR4" i="7"/>
  <c r="CR4" i="10"/>
  <c r="CR4" i="6"/>
  <c r="CR4" i="8"/>
  <c r="CR4" i="5"/>
  <c r="W13" i="7"/>
  <c r="W14" i="7"/>
  <c r="V9" i="8"/>
  <c r="V8" i="8"/>
  <c r="V7" i="8"/>
  <c r="V6" i="8"/>
  <c r="V6" i="5"/>
  <c r="V17" i="7"/>
  <c r="V11" i="9"/>
  <c r="CS4" i="10" l="1"/>
  <c r="CS4" i="9"/>
  <c r="CS4" i="7"/>
  <c r="CS4" i="5"/>
  <c r="CS4" i="6"/>
  <c r="C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U6" i="10"/>
  <c r="CU33" i="6"/>
  <c r="CU30" i="6"/>
  <c r="CU28" i="6"/>
  <c r="CU26" i="6"/>
  <c r="CU24" i="6"/>
  <c r="CU12" i="7"/>
  <c r="CU11" i="7"/>
  <c r="CU9" i="7"/>
  <c r="CU7" i="7"/>
  <c r="CU14" i="8"/>
  <c r="CU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U14" i="7"/>
  <c r="CU16" i="7"/>
  <c r="CT8" i="5"/>
  <c r="CT6" i="10"/>
  <c r="CT7" i="10"/>
  <c r="CU7" i="10"/>
  <c r="CT8" i="10"/>
  <c r="CU8" i="10"/>
  <c r="CT9" i="10"/>
  <c r="CU9" i="10"/>
  <c r="CT10" i="10"/>
  <c r="CU10" i="10"/>
  <c r="CT14" i="8"/>
  <c r="CU13" i="8"/>
  <c r="CT13" i="8"/>
  <c r="CT12" i="8"/>
  <c r="CU13" i="7"/>
  <c r="CT10" i="7"/>
  <c r="CU10" i="7"/>
  <c r="CT11" i="7"/>
  <c r="CT12" i="7"/>
  <c r="CT18" i="7"/>
  <c r="CT17" i="7"/>
  <c r="CT16" i="7"/>
  <c r="CT15" i="7"/>
  <c r="CT14" i="7"/>
  <c r="CT13" i="7"/>
  <c r="CT9" i="7"/>
  <c r="CU8" i="7"/>
  <c r="CT8" i="7"/>
  <c r="CT7" i="7"/>
  <c r="CU6" i="7"/>
  <c r="CT6" i="7"/>
  <c r="CT33" i="6"/>
  <c r="CU31" i="6"/>
  <c r="CT31" i="6"/>
  <c r="CT30" i="6"/>
  <c r="CU29" i="6"/>
  <c r="CT29" i="6"/>
  <c r="CT28" i="6"/>
  <c r="CU27" i="6"/>
  <c r="CT27" i="6"/>
  <c r="CT26" i="6"/>
  <c r="CU25" i="6"/>
  <c r="CT25" i="6"/>
  <c r="CT24" i="6"/>
  <c r="CU8" i="6"/>
  <c r="CT8" i="6"/>
  <c r="D11" i="9"/>
  <c r="D12" i="9"/>
  <c r="D6" i="9"/>
  <c r="CU10" i="9"/>
  <c r="CT10" i="9"/>
  <c r="CU9" i="9"/>
  <c r="CT9" i="9"/>
  <c r="CU8" i="9"/>
  <c r="CT8" i="9"/>
  <c r="CU7" i="9"/>
  <c r="CT7" i="9"/>
  <c r="CU6" i="9"/>
  <c r="CT6" i="9"/>
  <c r="D3" i="9"/>
  <c r="CT20" i="9"/>
  <c r="CT19" i="9"/>
  <c r="CT18" i="9"/>
  <c r="CT16" i="9"/>
  <c r="CU22" i="9"/>
  <c r="CU12" i="9"/>
  <c r="CT12" i="9"/>
  <c r="D3" i="5"/>
  <c r="D11" i="5"/>
  <c r="D10" i="5"/>
  <c r="CU6" i="5"/>
  <c r="CU7" i="5"/>
  <c r="CU8" i="5"/>
  <c r="CU10" i="5"/>
  <c r="CT10" i="5"/>
  <c r="CT7" i="5"/>
  <c r="CT6" i="5"/>
  <c r="CU17" i="5"/>
  <c r="G11" i="9" l="1"/>
  <c r="F13" i="7"/>
  <c r="J13" i="7"/>
  <c r="K13" i="7"/>
  <c r="G13" i="7"/>
  <c r="E13" i="7"/>
  <c r="H13" i="7"/>
  <c r="N6" i="7"/>
  <c r="CT11" i="9"/>
  <c r="F11" i="9"/>
  <c r="I13" i="7"/>
  <c r="K14" i="7"/>
  <c r="L13" i="7"/>
  <c r="M13" i="7"/>
  <c r="N13" i="7"/>
  <c r="N7" i="7"/>
  <c r="O13" i="7"/>
  <c r="I14" i="7"/>
  <c r="J14" i="7"/>
  <c r="R13" i="7"/>
  <c r="CU11" i="9"/>
  <c r="CT7" i="8" l="1"/>
  <c r="CU7" i="8"/>
  <c r="CS7" i="8"/>
  <c r="CT9" i="8" l="1"/>
  <c r="CU9" i="8"/>
  <c r="CS9" i="8"/>
  <c r="CU6" i="8" l="1"/>
  <c r="CT6" i="8"/>
  <c r="CS6" i="8"/>
  <c r="CU8" i="8"/>
  <c r="CT8" i="8"/>
  <c r="CS8" i="8"/>
</calcChain>
</file>

<file path=xl/sharedStrings.xml><?xml version="1.0" encoding="utf-8"?>
<sst xmlns="http://schemas.openxmlformats.org/spreadsheetml/2006/main" count="443" uniqueCount="236">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</sst>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_-* #,##0.00\ &quot;€&quot;_-;\-* #,##0.00\ &quot;€&quot;_-;_-* &quot;-&quot;??\ &quot;€&quot;_-;_-@_-"/>
    <numFmt numFmtId="179" formatCode="_-* #,##0.00\ _€_-;\-* #,##0.00\ _€_-;_-* &quot;-&quot;??\ _€_-;_-@_-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06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3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28" borderId="36" applyNumberFormat="0" applyFont="0" applyAlignment="0" applyProtection="0"/>
    <xf numFmtId="0" fontId="72" fillId="26" borderId="37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9" fontId="76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87" fillId="31" borderId="0" applyNumberFormat="0" applyBorder="0" applyAlignment="0" applyProtection="0"/>
    <xf numFmtId="0" fontId="87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87" fillId="35" borderId="0" applyNumberFormat="0" applyBorder="0" applyAlignment="0" applyProtection="0"/>
    <xf numFmtId="0" fontId="87" fillId="36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87" fillId="34" borderId="0" applyNumberFormat="0" applyBorder="0" applyAlignment="0" applyProtection="0"/>
    <xf numFmtId="0" fontId="87" fillId="35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87" fillId="34" borderId="0" applyNumberFormat="0" applyBorder="0" applyAlignment="0" applyProtection="0"/>
    <xf numFmtId="0" fontId="87" fillId="32" borderId="0" applyNumberFormat="0" applyBorder="0" applyAlignment="0" applyProtection="0"/>
    <xf numFmtId="0" fontId="28" fillId="38" borderId="0" applyNumberFormat="0" applyBorder="0" applyAlignment="0" applyProtection="0"/>
    <xf numFmtId="0" fontId="28" fillId="30" borderId="0" applyNumberFormat="0" applyBorder="0" applyAlignment="0" applyProtection="0"/>
    <xf numFmtId="0" fontId="87" fillId="31" borderId="0" applyNumberFormat="0" applyBorder="0" applyAlignment="0" applyProtection="0"/>
    <xf numFmtId="0" fontId="87" fillId="39" borderId="0" applyNumberFormat="0" applyBorder="0" applyAlignment="0" applyProtection="0"/>
    <xf numFmtId="0" fontId="28" fillId="33" borderId="0" applyNumberFormat="0" applyBorder="0" applyAlignment="0" applyProtection="0"/>
    <xf numFmtId="0" fontId="28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72" fillId="26" borderId="37" applyNumberFormat="0" applyAlignment="0" applyProtection="0"/>
    <xf numFmtId="0" fontId="59" fillId="26" borderId="30" applyNumberFormat="0" applyAlignment="0" applyProtection="0"/>
    <xf numFmtId="171" fontId="3" fillId="0" borderId="0" applyNumberFormat="0"/>
    <xf numFmtId="0" fontId="3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4" fontId="64" fillId="0" borderId="0">
      <protection locked="0"/>
    </xf>
    <xf numFmtId="190" fontId="89" fillId="0" borderId="0">
      <protection locked="0"/>
    </xf>
    <xf numFmtId="0" fontId="61" fillId="0" borderId="0">
      <protection locked="0"/>
    </xf>
    <xf numFmtId="181" fontId="64" fillId="0" borderId="0">
      <protection locked="0"/>
    </xf>
    <xf numFmtId="186" fontId="64" fillId="0" borderId="0">
      <protection locked="0"/>
    </xf>
    <xf numFmtId="191" fontId="89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0" fontId="89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90" fillId="0" borderId="40"/>
    <xf numFmtId="0" fontId="70" fillId="13" borderId="30" applyNumberFormat="0" applyAlignment="0" applyProtection="0"/>
    <xf numFmtId="0" fontId="88" fillId="42" borderId="0" applyNumberFormat="0" applyBorder="0" applyAlignment="0" applyProtection="0"/>
    <xf numFmtId="0" fontId="88" fillId="43" borderId="0" applyNumberFormat="0" applyBorder="0" applyAlignment="0" applyProtection="0"/>
    <xf numFmtId="0" fontId="88" fillId="44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86" fillId="0" borderId="41" applyNumberFormat="0" applyFill="0" applyAlignment="0" applyProtection="0"/>
    <xf numFmtId="0" fontId="63" fillId="0" borderId="0" applyNumberFormat="0" applyFill="0" applyBorder="0" applyAlignment="0" applyProtection="0"/>
    <xf numFmtId="187" fontId="3" fillId="0" borderId="0" applyFont="0" applyFill="0" applyBorder="0" applyAlignment="0" applyProtection="0"/>
    <xf numFmtId="187" fontId="84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84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69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85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84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97" fillId="0" borderId="0">
      <protection locked="0"/>
    </xf>
    <xf numFmtId="182" fontId="64" fillId="0" borderId="0">
      <protection locked="0"/>
    </xf>
    <xf numFmtId="192" fontId="89" fillId="0" borderId="0">
      <protection locked="0"/>
    </xf>
    <xf numFmtId="182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81" fillId="0" borderId="0">
      <protection locked="0"/>
    </xf>
    <xf numFmtId="0" fontId="91" fillId="0" borderId="0">
      <protection locked="0"/>
    </xf>
    <xf numFmtId="0" fontId="69" fillId="0" borderId="0">
      <protection locked="0"/>
    </xf>
    <xf numFmtId="0" fontId="81" fillId="0" borderId="0">
      <protection locked="0"/>
    </xf>
    <xf numFmtId="0" fontId="92" fillId="0" borderId="0">
      <protection locked="0"/>
    </xf>
    <xf numFmtId="0" fontId="69" fillId="0" borderId="0"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43" fontId="56" fillId="0" borderId="0" applyFont="0" applyFill="0" applyBorder="0" applyAlignment="0" applyProtection="0"/>
    <xf numFmtId="19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56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80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3" fillId="0" borderId="0"/>
    <xf numFmtId="3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3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9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8" fillId="0" borderId="0"/>
    <xf numFmtId="0" fontId="94" fillId="0" borderId="0"/>
    <xf numFmtId="0" fontId="3" fillId="0" borderId="0"/>
    <xf numFmtId="0" fontId="9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62" fillId="0" borderId="0"/>
    <xf numFmtId="0" fontId="3" fillId="0" borderId="0"/>
    <xf numFmtId="0" fontId="94" fillId="0" borderId="0"/>
    <xf numFmtId="0" fontId="3" fillId="0" borderId="0">
      <alignment wrapText="1"/>
    </xf>
    <xf numFmtId="3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37" fontId="6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62" fillId="0" borderId="0"/>
    <xf numFmtId="0" fontId="94" fillId="0" borderId="0"/>
    <xf numFmtId="0" fontId="1" fillId="0" borderId="0"/>
    <xf numFmtId="0" fontId="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62" fillId="0" borderId="0"/>
    <xf numFmtId="0" fontId="3" fillId="0" borderId="0"/>
    <xf numFmtId="0" fontId="1" fillId="0" borderId="0"/>
    <xf numFmtId="0" fontId="3" fillId="0" borderId="0"/>
    <xf numFmtId="0" fontId="94" fillId="0" borderId="0"/>
    <xf numFmtId="0" fontId="95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2" fillId="0" borderId="0"/>
    <xf numFmtId="0" fontId="1" fillId="0" borderId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56" fillId="28" borderId="36" applyNumberFormat="0" applyFont="0" applyAlignment="0" applyProtection="0"/>
    <xf numFmtId="0" fontId="56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184" fontId="64" fillId="0" borderId="0">
      <protection locked="0"/>
    </xf>
    <xf numFmtId="197" fontId="89" fillId="0" borderId="0">
      <protection locked="0"/>
    </xf>
    <xf numFmtId="0" fontId="61" fillId="0" borderId="0">
      <protection locked="0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58" fillId="9" borderId="0" applyNumberFormat="0" applyBorder="0" applyAlignment="0" applyProtection="0"/>
    <xf numFmtId="183" fontId="3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4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9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4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61" fillId="0" borderId="42">
      <protection locked="0"/>
    </xf>
    <xf numFmtId="0" fontId="73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71" fillId="0" borderId="35" applyNumberFormat="0" applyFill="0" applyAlignment="0" applyProtection="0"/>
    <xf numFmtId="0" fontId="74" fillId="0" borderId="0" applyNumberFormat="0" applyFill="0" applyBorder="0" applyAlignment="0" applyProtection="0"/>
    <xf numFmtId="0" fontId="60" fillId="27" borderId="31" applyNumberFormat="0" applyAlignment="0" applyProtection="0"/>
  </cellStyleXfs>
  <cellXfs count="90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165" fontId="9" fillId="0" borderId="0" xfId="0" applyNumberFormat="1" applyFont="1"/>
    <xf numFmtId="165" fontId="5" fillId="0" borderId="0" xfId="0" applyNumberFormat="1" applyFont="1"/>
    <xf numFmtId="0" fontId="13" fillId="0" borderId="0" xfId="0" applyFont="1" applyAlignment="1">
      <alignment vertical="justify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165" fontId="8" fillId="2" borderId="0" xfId="0" applyNumberFormat="1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center" vertical="center" textRotation="255"/>
      <protection locked="0"/>
    </xf>
    <xf numFmtId="0" fontId="6" fillId="0" borderId="0" xfId="0" applyFont="1" applyFill="1" applyBorder="1" applyProtection="1">
      <protection locked="0"/>
    </xf>
    <xf numFmtId="165" fontId="8" fillId="2" borderId="1" xfId="0" applyNumberFormat="1" applyFont="1" applyFill="1" applyBorder="1" applyProtection="1">
      <protection locked="0"/>
    </xf>
    <xf numFmtId="165" fontId="8" fillId="2" borderId="1" xfId="0" applyNumberFormat="1" applyFont="1" applyFill="1" applyBorder="1" applyAlignment="1" applyProtection="1">
      <alignment horizontal="right"/>
      <protection locked="0"/>
    </xf>
    <xf numFmtId="2" fontId="8" fillId="2" borderId="0" xfId="0" applyNumberFormat="1" applyFont="1" applyFill="1" applyBorder="1" applyProtection="1">
      <protection locked="0"/>
    </xf>
    <xf numFmtId="0" fontId="0" fillId="0" borderId="2" xfId="0" applyBorder="1"/>
    <xf numFmtId="0" fontId="7" fillId="0" borderId="2" xfId="0" applyFont="1" applyBorder="1"/>
    <xf numFmtId="0" fontId="8" fillId="0" borderId="1" xfId="0" applyFont="1" applyBorder="1"/>
    <xf numFmtId="0" fontId="7" fillId="0" borderId="1" xfId="0" applyFont="1" applyBorder="1"/>
    <xf numFmtId="0" fontId="9" fillId="0" borderId="1" xfId="0" applyFont="1" applyBorder="1"/>
    <xf numFmtId="0" fontId="0" fillId="0" borderId="3" xfId="0" applyBorder="1"/>
    <xf numFmtId="0" fontId="8" fillId="0" borderId="4" xfId="0" applyFont="1" applyBorder="1"/>
    <xf numFmtId="0" fontId="8" fillId="0" borderId="4" xfId="0" applyFont="1" applyFill="1" applyBorder="1"/>
    <xf numFmtId="0" fontId="0" fillId="0" borderId="1" xfId="0" applyBorder="1"/>
    <xf numFmtId="0" fontId="7" fillId="0" borderId="1" xfId="0" applyFont="1" applyBorder="1" applyProtection="1"/>
    <xf numFmtId="0" fontId="8" fillId="0" borderId="1" xfId="0" applyFont="1" applyBorder="1" applyProtection="1"/>
    <xf numFmtId="0" fontId="12" fillId="0" borderId="1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4" xfId="0" applyFont="1" applyBorder="1" applyProtection="1"/>
    <xf numFmtId="165" fontId="8" fillId="2" borderId="3" xfId="0" applyNumberFormat="1" applyFont="1" applyFill="1" applyBorder="1" applyProtection="1">
      <protection locked="0"/>
    </xf>
    <xf numFmtId="168" fontId="5" fillId="0" borderId="0" xfId="0" applyNumberFormat="1" applyFont="1"/>
    <xf numFmtId="168" fontId="9" fillId="0" borderId="0" xfId="0" applyNumberFormat="1" applyFont="1"/>
    <xf numFmtId="165" fontId="8" fillId="0" borderId="0" xfId="0" applyNumberFormat="1" applyFont="1" applyFill="1" applyBorder="1"/>
    <xf numFmtId="165" fontId="8" fillId="0" borderId="4" xfId="0" applyNumberFormat="1" applyFont="1" applyFill="1" applyBorder="1" applyAlignment="1">
      <alignment horizontal="right"/>
    </xf>
    <xf numFmtId="167" fontId="8" fillId="0" borderId="0" xfId="0" applyNumberFormat="1" applyFont="1" applyFill="1" applyBorder="1" applyProtection="1">
      <protection locked="0"/>
    </xf>
    <xf numFmtId="165" fontId="8" fillId="0" borderId="4" xfId="0" applyNumberFormat="1" applyFont="1" applyFill="1" applyBorder="1" applyAlignment="1" applyProtection="1">
      <alignment horizontal="right"/>
      <protection locked="0"/>
    </xf>
    <xf numFmtId="0" fontId="4" fillId="0" borderId="7" xfId="0" applyFont="1" applyFill="1" applyBorder="1"/>
    <xf numFmtId="0" fontId="4" fillId="0" borderId="8" xfId="0" applyFont="1" applyFill="1" applyBorder="1" applyAlignment="1">
      <alignment horizontal="right"/>
    </xf>
    <xf numFmtId="0" fontId="8" fillId="0" borderId="7" xfId="0" applyFont="1" applyBorder="1"/>
    <xf numFmtId="0" fontId="8" fillId="0" borderId="0" xfId="0" applyFont="1" applyBorder="1"/>
    <xf numFmtId="0" fontId="0" fillId="0" borderId="0" xfId="0" applyBorder="1"/>
    <xf numFmtId="2" fontId="8" fillId="3" borderId="0" xfId="0" applyNumberFormat="1" applyFont="1" applyFill="1" applyBorder="1" applyAlignment="1" applyProtection="1">
      <alignment horizontal="right"/>
    </xf>
    <xf numFmtId="2" fontId="8" fillId="3" borderId="9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center" vertical="center" textRotation="255"/>
      <protection locked="0"/>
    </xf>
    <xf numFmtId="169" fontId="20" fillId="0" borderId="0" xfId="0" applyNumberFormat="1" applyFont="1"/>
    <xf numFmtId="0" fontId="14" fillId="0" borderId="0" xfId="0" applyFont="1" applyFill="1" applyBorder="1" applyAlignment="1" applyProtection="1">
      <alignment vertical="center" textRotation="255"/>
      <protection locked="0"/>
    </xf>
    <xf numFmtId="0" fontId="8" fillId="0" borderId="3" xfId="0" applyFont="1" applyBorder="1" applyProtection="1"/>
    <xf numFmtId="169" fontId="21" fillId="0" borderId="0" xfId="0" applyNumberFormat="1" applyFont="1"/>
    <xf numFmtId="0" fontId="4" fillId="0" borderId="0" xfId="0" quotePrefix="1" applyFont="1" applyAlignment="1">
      <alignment horizontal="right"/>
    </xf>
    <xf numFmtId="165" fontId="8" fillId="2" borderId="6" xfId="0" applyNumberFormat="1" applyFont="1" applyFill="1" applyBorder="1" applyProtection="1">
      <protection locked="0"/>
    </xf>
    <xf numFmtId="0" fontId="9" fillId="0" borderId="3" xfId="0" applyFont="1" applyBorder="1"/>
    <xf numFmtId="165" fontId="8" fillId="0" borderId="7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wrapText="1"/>
    </xf>
    <xf numFmtId="165" fontId="8" fillId="2" borderId="10" xfId="0" applyNumberFormat="1" applyFont="1" applyFill="1" applyBorder="1" applyProtection="1">
      <protection locked="0"/>
    </xf>
    <xf numFmtId="165" fontId="8" fillId="2" borderId="11" xfId="0" applyNumberFormat="1" applyFont="1" applyFill="1" applyBorder="1" applyProtection="1">
      <protection locked="0"/>
    </xf>
    <xf numFmtId="165" fontId="8" fillId="2" borderId="11" xfId="0" applyNumberFormat="1" applyFont="1" applyFill="1" applyBorder="1" applyAlignment="1">
      <alignment horizontal="right" vertical="center" wrapText="1"/>
    </xf>
    <xf numFmtId="165" fontId="8" fillId="2" borderId="0" xfId="0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/>
    <xf numFmtId="165" fontId="8" fillId="0" borderId="10" xfId="0" applyNumberFormat="1" applyFont="1" applyFill="1" applyBorder="1"/>
    <xf numFmtId="2" fontId="8" fillId="2" borderId="10" xfId="0" applyNumberFormat="1" applyFont="1" applyFill="1" applyBorder="1" applyProtection="1">
      <protection locked="0"/>
    </xf>
    <xf numFmtId="165" fontId="8" fillId="2" borderId="1" xfId="0" applyNumberFormat="1" applyFont="1" applyFill="1" applyBorder="1" applyAlignment="1">
      <alignment horizontal="right"/>
    </xf>
    <xf numFmtId="0" fontId="12" fillId="0" borderId="2" xfId="0" applyFont="1" applyBorder="1"/>
    <xf numFmtId="0" fontId="12" fillId="0" borderId="1" xfId="0" applyFont="1" applyBorder="1" applyProtection="1"/>
    <xf numFmtId="165" fontId="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11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center"/>
    </xf>
    <xf numFmtId="165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7" fillId="0" borderId="12" xfId="0" applyNumberFormat="1" applyFont="1" applyFill="1" applyBorder="1"/>
    <xf numFmtId="165" fontId="8" fillId="0" borderId="12" xfId="0" applyNumberFormat="1" applyFont="1" applyFill="1" applyBorder="1"/>
    <xf numFmtId="167" fontId="8" fillId="0" borderId="12" xfId="0" applyNumberFormat="1" applyFont="1" applyFill="1" applyBorder="1" applyProtection="1">
      <protection locked="0"/>
    </xf>
    <xf numFmtId="170" fontId="4" fillId="0" borderId="13" xfId="0" applyNumberFormat="1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/>
    <xf numFmtId="2" fontId="6" fillId="0" borderId="1" xfId="0" applyNumberFormat="1" applyFont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165" fontId="8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4" fillId="0" borderId="14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 applyProtection="1">
      <alignment horizontal="right"/>
      <protection locked="0"/>
    </xf>
    <xf numFmtId="0" fontId="17" fillId="0" borderId="14" xfId="0" applyFont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right"/>
    </xf>
    <xf numFmtId="2" fontId="8" fillId="2" borderId="3" xfId="0" applyNumberFormat="1" applyFont="1" applyFill="1" applyBorder="1" applyAlignment="1" applyProtection="1">
      <alignment horizontal="right"/>
      <protection locked="0"/>
    </xf>
    <xf numFmtId="10" fontId="8" fillId="2" borderId="4" xfId="1" applyNumberFormat="1" applyFont="1" applyFill="1" applyBorder="1" applyAlignment="1">
      <alignment horizontal="right" vertical="center" wrapText="1"/>
    </xf>
    <xf numFmtId="0" fontId="7" fillId="0" borderId="4" xfId="0" applyFont="1" applyFill="1" applyBorder="1"/>
    <xf numFmtId="0" fontId="8" fillId="0" borderId="4" xfId="0" applyFont="1" applyFill="1" applyBorder="1" applyProtection="1"/>
    <xf numFmtId="0" fontId="8" fillId="0" borderId="5" xfId="0" applyFont="1" applyFill="1" applyBorder="1" applyProtection="1"/>
    <xf numFmtId="10" fontId="8" fillId="2" borderId="1" xfId="0" applyNumberFormat="1" applyFont="1" applyFill="1" applyBorder="1" applyProtection="1">
      <protection locked="0"/>
    </xf>
    <xf numFmtId="0" fontId="8" fillId="0" borderId="5" xfId="0" applyFont="1" applyFill="1" applyBorder="1"/>
    <xf numFmtId="10" fontId="8" fillId="2" borderId="3" xfId="0" applyNumberFormat="1" applyFont="1" applyFill="1" applyBorder="1" applyProtection="1">
      <protection locked="0"/>
    </xf>
    <xf numFmtId="0" fontId="17" fillId="0" borderId="4" xfId="0" applyFont="1" applyFill="1" applyBorder="1"/>
    <xf numFmtId="10" fontId="8" fillId="2" borderId="10" xfId="1" applyNumberFormat="1" applyFont="1" applyFill="1" applyBorder="1" applyAlignment="1">
      <alignment horizontal="right"/>
    </xf>
    <xf numFmtId="10" fontId="8" fillId="2" borderId="0" xfId="1" applyNumberFormat="1" applyFont="1" applyFill="1" applyBorder="1" applyAlignment="1">
      <alignment horizontal="right"/>
    </xf>
    <xf numFmtId="165" fontId="8" fillId="2" borderId="3" xfId="0" applyNumberFormat="1" applyFont="1" applyFill="1" applyBorder="1" applyAlignment="1">
      <alignment horizontal="right"/>
    </xf>
    <xf numFmtId="165" fontId="8" fillId="2" borderId="6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 applyProtection="1">
      <alignment horizontal="left"/>
    </xf>
    <xf numFmtId="2" fontId="8" fillId="2" borderId="12" xfId="0" applyNumberFormat="1" applyFont="1" applyFill="1" applyBorder="1" applyAlignment="1" applyProtection="1">
      <alignment horizontal="right"/>
      <protection locked="0"/>
    </xf>
    <xf numFmtId="2" fontId="8" fillId="2" borderId="7" xfId="0" applyNumberFormat="1" applyFont="1" applyFill="1" applyBorder="1" applyAlignment="1" applyProtection="1">
      <alignment horizontal="right"/>
      <protection locked="0"/>
    </xf>
    <xf numFmtId="0" fontId="8" fillId="0" borderId="8" xfId="0" applyFont="1" applyFill="1" applyBorder="1"/>
    <xf numFmtId="0" fontId="9" fillId="0" borderId="4" xfId="0" applyFont="1" applyFill="1" applyBorder="1"/>
    <xf numFmtId="0" fontId="17" fillId="0" borderId="5" xfId="0" applyFont="1" applyBorder="1" applyAlignment="1">
      <alignment horizontal="center" vertical="center" wrapText="1"/>
    </xf>
    <xf numFmtId="10" fontId="8" fillId="0" borderId="10" xfId="0" applyNumberFormat="1" applyFont="1" applyFill="1" applyBorder="1" applyAlignment="1" applyProtection="1">
      <alignment horizontal="right" vertical="center" wrapText="1"/>
    </xf>
    <xf numFmtId="0" fontId="19" fillId="0" borderId="5" xfId="0" applyFont="1" applyBorder="1" applyAlignment="1">
      <alignment horizontal="center" vertical="center"/>
    </xf>
    <xf numFmtId="17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8" fillId="0" borderId="4" xfId="0" applyFont="1" applyBorder="1" applyAlignment="1" applyProtection="1">
      <alignment horizontal="left" indent="1"/>
    </xf>
    <xf numFmtId="170" fontId="27" fillId="0" borderId="11" xfId="0" applyNumberFormat="1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 applyProtection="1">
      <alignment horizontal="right"/>
      <protection locked="0"/>
    </xf>
    <xf numFmtId="165" fontId="9" fillId="2" borderId="1" xfId="0" applyNumberFormat="1" applyFont="1" applyFill="1" applyBorder="1" applyAlignment="1" applyProtection="1">
      <alignment horizontal="right"/>
      <protection locked="0"/>
    </xf>
    <xf numFmtId="165" fontId="9" fillId="2" borderId="10" xfId="0" applyNumberFormat="1" applyFont="1" applyFill="1" applyBorder="1" applyAlignment="1" applyProtection="1">
      <alignment horizontal="right"/>
      <protection locked="0"/>
    </xf>
    <xf numFmtId="165" fontId="28" fillId="2" borderId="1" xfId="0" applyNumberFormat="1" applyFont="1" applyFill="1" applyBorder="1" applyAlignment="1" applyProtection="1">
      <alignment horizontal="right"/>
      <protection locked="0"/>
    </xf>
    <xf numFmtId="167" fontId="29" fillId="0" borderId="10" xfId="0" applyNumberFormat="1" applyFont="1" applyFill="1" applyBorder="1" applyProtection="1"/>
    <xf numFmtId="165" fontId="30" fillId="0" borderId="10" xfId="0" applyNumberFormat="1" applyFont="1" applyFill="1" applyBorder="1" applyAlignment="1" applyProtection="1">
      <alignment horizontal="right" vertical="center" wrapText="1"/>
    </xf>
    <xf numFmtId="165" fontId="28" fillId="2" borderId="10" xfId="0" applyNumberFormat="1" applyFont="1" applyFill="1" applyBorder="1" applyAlignment="1" applyProtection="1">
      <alignment horizontal="right"/>
      <protection locked="0"/>
    </xf>
    <xf numFmtId="165" fontId="30" fillId="0" borderId="10" xfId="0" applyNumberFormat="1" applyFont="1" applyFill="1" applyBorder="1"/>
    <xf numFmtId="165" fontId="9" fillId="2" borderId="1" xfId="0" applyNumberFormat="1" applyFont="1" applyFill="1" applyBorder="1" applyProtection="1">
      <protection locked="0"/>
    </xf>
    <xf numFmtId="165" fontId="28" fillId="2" borderId="10" xfId="0" applyNumberFormat="1" applyFont="1" applyFill="1" applyBorder="1" applyProtection="1">
      <protection locked="0"/>
    </xf>
    <xf numFmtId="165" fontId="31" fillId="0" borderId="10" xfId="0" applyNumberFormat="1" applyFont="1" applyFill="1" applyBorder="1"/>
    <xf numFmtId="165" fontId="9" fillId="2" borderId="10" xfId="0" applyNumberFormat="1" applyFont="1" applyFill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10" fontId="9" fillId="2" borderId="10" xfId="1" applyNumberFormat="1" applyFont="1" applyFill="1" applyBorder="1" applyAlignment="1">
      <alignment horizontal="right"/>
    </xf>
    <xf numFmtId="10" fontId="9" fillId="2" borderId="1" xfId="1" applyNumberFormat="1" applyFont="1" applyFill="1" applyBorder="1" applyAlignment="1">
      <alignment horizontal="right"/>
    </xf>
    <xf numFmtId="167" fontId="30" fillId="0" borderId="10" xfId="0" applyNumberFormat="1" applyFont="1" applyFill="1" applyBorder="1" applyProtection="1">
      <protection locked="0"/>
    </xf>
    <xf numFmtId="2" fontId="9" fillId="2" borderId="0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164" fontId="9" fillId="2" borderId="10" xfId="0" applyNumberFormat="1" applyFont="1" applyFill="1" applyBorder="1" applyAlignment="1" applyProtection="1">
      <alignment horizontal="right"/>
      <protection locked="0"/>
    </xf>
    <xf numFmtId="164" fontId="9" fillId="2" borderId="1" xfId="0" applyNumberFormat="1" applyFont="1" applyFill="1" applyBorder="1" applyAlignment="1" applyProtection="1">
      <alignment horizontal="right"/>
      <protection locked="0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166" fontId="9" fillId="2" borderId="1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Protection="1">
      <protection locked="0"/>
    </xf>
    <xf numFmtId="0" fontId="32" fillId="0" borderId="12" xfId="0" applyFont="1" applyBorder="1"/>
    <xf numFmtId="2" fontId="30" fillId="0" borderId="12" xfId="0" applyNumberFormat="1" applyFont="1" applyFill="1" applyBorder="1" applyAlignment="1" applyProtection="1">
      <alignment horizontal="right"/>
    </xf>
    <xf numFmtId="166" fontId="28" fillId="2" borderId="10" xfId="0" applyNumberFormat="1" applyFont="1" applyFill="1" applyBorder="1" applyProtection="1"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165" fontId="28" fillId="2" borderId="10" xfId="0" applyNumberFormat="1" applyFont="1" applyFill="1" applyBorder="1" applyAlignment="1">
      <alignment horizontal="right"/>
    </xf>
    <xf numFmtId="10" fontId="28" fillId="2" borderId="10" xfId="1" applyNumberFormat="1" applyFont="1" applyFill="1" applyBorder="1" applyAlignment="1">
      <alignment horizontal="right"/>
    </xf>
    <xf numFmtId="165" fontId="30" fillId="0" borderId="0" xfId="0" applyNumberFormat="1" applyFont="1" applyBorder="1"/>
    <xf numFmtId="168" fontId="29" fillId="0" borderId="0" xfId="0" applyNumberFormat="1" applyFont="1" applyBorder="1"/>
    <xf numFmtId="168" fontId="29" fillId="0" borderId="0" xfId="0" applyNumberFormat="1" applyFont="1"/>
    <xf numFmtId="0" fontId="32" fillId="0" borderId="0" xfId="0" applyFont="1"/>
    <xf numFmtId="165" fontId="30" fillId="0" borderId="0" xfId="0" applyNumberFormat="1" applyFont="1"/>
    <xf numFmtId="165" fontId="29" fillId="0" borderId="0" xfId="0" applyNumberFormat="1" applyFont="1"/>
    <xf numFmtId="0" fontId="29" fillId="0" borderId="0" xfId="0" applyFont="1"/>
    <xf numFmtId="164" fontId="28" fillId="2" borderId="10" xfId="0" applyNumberFormat="1" applyFont="1" applyFill="1" applyBorder="1" applyAlignment="1" applyProtection="1">
      <alignment horizontal="right"/>
      <protection locked="0"/>
    </xf>
    <xf numFmtId="2" fontId="8" fillId="6" borderId="0" xfId="0" applyNumberFormat="1" applyFont="1" applyFill="1" applyBorder="1" applyAlignment="1" applyProtection="1">
      <alignment horizontal="right"/>
    </xf>
    <xf numFmtId="165" fontId="30" fillId="0" borderId="1" xfId="0" applyNumberFormat="1" applyFont="1" applyFill="1" applyBorder="1"/>
    <xf numFmtId="165" fontId="31" fillId="0" borderId="1" xfId="0" applyNumberFormat="1" applyFont="1" applyFill="1" applyBorder="1"/>
    <xf numFmtId="0" fontId="8" fillId="0" borderId="4" xfId="0" applyFont="1" applyFill="1" applyBorder="1" applyAlignment="1" applyProtection="1"/>
    <xf numFmtId="0" fontId="8" fillId="0" borderId="4" xfId="0" applyFont="1" applyFill="1" applyBorder="1" applyAlignment="1" applyProtection="1">
      <alignment vertical="center"/>
    </xf>
    <xf numFmtId="0" fontId="8" fillId="0" borderId="4" xfId="0" applyFont="1" applyFill="1" applyBorder="1" applyAlignment="1">
      <alignment vertical="center"/>
    </xf>
    <xf numFmtId="165" fontId="30" fillId="0" borderId="1" xfId="0" applyNumberFormat="1" applyFont="1" applyFill="1" applyBorder="1" applyAlignment="1">
      <alignment horizontal="right" vertical="center" wrapText="1"/>
    </xf>
    <xf numFmtId="171" fontId="9" fillId="2" borderId="1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28" fillId="2" borderId="1" xfId="0" applyNumberFormat="1" applyFont="1" applyFill="1" applyBorder="1" applyAlignment="1" applyProtection="1">
      <alignment horizontal="right"/>
      <protection locked="0"/>
    </xf>
    <xf numFmtId="167" fontId="28" fillId="0" borderId="10" xfId="0" applyNumberFormat="1" applyFont="1" applyFill="1" applyBorder="1" applyProtection="1">
      <protection locked="0"/>
    </xf>
    <xf numFmtId="167" fontId="30" fillId="0" borderId="1" xfId="0" applyNumberFormat="1" applyFont="1" applyFill="1" applyBorder="1" applyProtection="1">
      <protection locked="0"/>
    </xf>
    <xf numFmtId="164" fontId="25" fillId="2" borderId="10" xfId="0" applyNumberFormat="1" applyFont="1" applyFill="1" applyBorder="1" applyAlignment="1" applyProtection="1">
      <alignment horizontal="right"/>
      <protection locked="0"/>
    </xf>
    <xf numFmtId="164" fontId="28" fillId="2" borderId="10" xfId="0" applyNumberFormat="1" applyFont="1" applyFill="1" applyBorder="1" applyProtection="1">
      <protection locked="0"/>
    </xf>
    <xf numFmtId="165" fontId="30" fillId="0" borderId="1" xfId="0" applyNumberFormat="1" applyFont="1" applyFill="1" applyBorder="1" applyAlignment="1" applyProtection="1">
      <alignment horizontal="right" vertical="center" wrapText="1"/>
    </xf>
    <xf numFmtId="0" fontId="31" fillId="0" borderId="0" xfId="0" applyFont="1" applyAlignment="1">
      <alignment horizontal="center"/>
    </xf>
    <xf numFmtId="170" fontId="35" fillId="0" borderId="11" xfId="0" applyNumberFormat="1" applyFont="1" applyFill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8" fillId="2" borderId="1" xfId="0" applyNumberFormat="1" applyFont="1" applyFill="1" applyBorder="1" applyAlignment="1" applyProtection="1">
      <alignment horizontal="right"/>
      <protection locked="0"/>
    </xf>
    <xf numFmtId="0" fontId="30" fillId="0" borderId="2" xfId="0" applyFont="1" applyBorder="1"/>
    <xf numFmtId="170" fontId="35" fillId="0" borderId="3" xfId="0" applyNumberFormat="1" applyFont="1" applyFill="1" applyBorder="1" applyAlignment="1">
      <alignment horizontal="center" vertical="center"/>
    </xf>
    <xf numFmtId="17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0" fillId="0" borderId="2" xfId="0" applyNumberFormat="1" applyFont="1" applyFill="1" applyBorder="1" applyAlignment="1" applyProtection="1">
      <alignment horizontal="right"/>
    </xf>
    <xf numFmtId="165" fontId="30" fillId="0" borderId="10" xfId="0" applyNumberFormat="1" applyFont="1" applyFill="1" applyBorder="1" applyAlignment="1">
      <alignment horizontal="right" vertical="center" wrapText="1"/>
    </xf>
    <xf numFmtId="165" fontId="28" fillId="2" borderId="1" xfId="0" applyNumberFormat="1" applyFont="1" applyFill="1" applyBorder="1" applyAlignment="1">
      <alignment horizontal="right"/>
    </xf>
    <xf numFmtId="10" fontId="28" fillId="2" borderId="1" xfId="1" applyNumberFormat="1" applyFont="1" applyFill="1" applyBorder="1" applyAlignment="1">
      <alignment horizontal="right"/>
    </xf>
    <xf numFmtId="2" fontId="28" fillId="2" borderId="1" xfId="0" applyNumberFormat="1" applyFont="1" applyFill="1" applyBorder="1" applyProtection="1">
      <protection locked="0"/>
    </xf>
    <xf numFmtId="165" fontId="28" fillId="2" borderId="1" xfId="0" applyNumberFormat="1" applyFont="1" applyFill="1" applyBorder="1" applyProtection="1">
      <protection locked="0"/>
    </xf>
    <xf numFmtId="166" fontId="28" fillId="2" borderId="1" xfId="0" applyNumberFormat="1" applyFont="1" applyFill="1" applyBorder="1" applyProtection="1"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167" fontId="29" fillId="0" borderId="12" xfId="0" applyNumberFormat="1" applyFont="1" applyFill="1" applyBorder="1" applyProtection="1"/>
    <xf numFmtId="0" fontId="12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wrapText="1"/>
    </xf>
    <xf numFmtId="165" fontId="37" fillId="2" borderId="10" xfId="0" applyNumberFormat="1" applyFont="1" applyFill="1" applyBorder="1" applyAlignment="1" applyProtection="1">
      <alignment horizontal="right"/>
      <protection locked="0"/>
    </xf>
    <xf numFmtId="165" fontId="38" fillId="0" borderId="0" xfId="0" applyNumberFormat="1" applyFont="1" applyFill="1" applyBorder="1" applyAlignment="1" applyProtection="1">
      <alignment horizontal="right" vertical="center" wrapText="1"/>
    </xf>
    <xf numFmtId="165" fontId="38" fillId="0" borderId="0" xfId="0" applyNumberFormat="1" applyFont="1" applyFill="1" applyBorder="1"/>
    <xf numFmtId="165" fontId="40" fillId="0" borderId="0" xfId="0" applyNumberFormat="1" applyFont="1" applyFill="1" applyBorder="1"/>
    <xf numFmtId="167" fontId="39" fillId="0" borderId="10" xfId="0" applyNumberFormat="1" applyFont="1" applyFill="1" applyBorder="1" applyProtection="1"/>
    <xf numFmtId="165" fontId="38" fillId="0" borderId="10" xfId="0" applyNumberFormat="1" applyFont="1" applyFill="1" applyBorder="1" applyAlignment="1" applyProtection="1">
      <alignment horizontal="right" vertical="center" wrapText="1"/>
    </xf>
    <xf numFmtId="165" fontId="38" fillId="0" borderId="10" xfId="0" applyNumberFormat="1" applyFont="1" applyFill="1" applyBorder="1" applyAlignment="1" applyProtection="1">
      <alignment horizontal="right"/>
      <protection locked="0"/>
    </xf>
    <xf numFmtId="165" fontId="38" fillId="0" borderId="10" xfId="0" applyNumberFormat="1" applyFont="1" applyFill="1" applyBorder="1"/>
    <xf numFmtId="165" fontId="37" fillId="2" borderId="10" xfId="0" applyNumberFormat="1" applyFont="1" applyFill="1" applyBorder="1" applyProtection="1">
      <protection locked="0"/>
    </xf>
    <xf numFmtId="165" fontId="40" fillId="0" borderId="10" xfId="0" applyNumberFormat="1" applyFont="1" applyFill="1" applyBorder="1"/>
    <xf numFmtId="10" fontId="37" fillId="2" borderId="10" xfId="1" applyNumberFormat="1" applyFont="1" applyFill="1" applyBorder="1" applyAlignment="1" applyProtection="1">
      <alignment horizontal="right"/>
      <protection locked="0"/>
    </xf>
    <xf numFmtId="2" fontId="37" fillId="2" borderId="10" xfId="0" applyNumberFormat="1" applyFont="1" applyFill="1" applyBorder="1" applyProtection="1">
      <protection locked="0"/>
    </xf>
    <xf numFmtId="0" fontId="37" fillId="0" borderId="0" xfId="0" applyFont="1"/>
    <xf numFmtId="0" fontId="37" fillId="0" borderId="2" xfId="0" applyFont="1" applyBorder="1"/>
    <xf numFmtId="170" fontId="43" fillId="0" borderId="20" xfId="0" applyNumberFormat="1" applyFont="1" applyFill="1" applyBorder="1" applyAlignment="1">
      <alignment horizontal="center" vertical="center"/>
    </xf>
    <xf numFmtId="0" fontId="37" fillId="0" borderId="3" xfId="0" applyFont="1" applyBorder="1"/>
    <xf numFmtId="0" fontId="44" fillId="0" borderId="14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167" fontId="39" fillId="0" borderId="12" xfId="0" applyNumberFormat="1" applyFont="1" applyFill="1" applyBorder="1" applyProtection="1"/>
    <xf numFmtId="167" fontId="38" fillId="0" borderId="10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164" fontId="37" fillId="2" borderId="1" xfId="0" applyNumberFormat="1" applyFont="1" applyFill="1" applyBorder="1" applyAlignment="1" applyProtection="1">
      <alignment horizontal="right"/>
      <protection locked="0"/>
    </xf>
    <xf numFmtId="2" fontId="37" fillId="2" borderId="1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wrapText="1"/>
    </xf>
    <xf numFmtId="2" fontId="3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5" fillId="0" borderId="0" xfId="0" applyFont="1" applyFill="1" applyProtection="1">
      <protection locked="0"/>
    </xf>
    <xf numFmtId="165" fontId="5" fillId="0" borderId="0" xfId="0" applyNumberFormat="1" applyFont="1" applyFill="1" applyProtection="1">
      <protection locked="0"/>
    </xf>
    <xf numFmtId="0" fontId="0" fillId="0" borderId="0" xfId="0" applyFill="1"/>
    <xf numFmtId="0" fontId="5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6" fillId="0" borderId="0" xfId="0" applyFont="1" applyFill="1" applyBorder="1"/>
    <xf numFmtId="9" fontId="0" fillId="0" borderId="0" xfId="1" applyFont="1" applyFill="1" applyProtection="1">
      <protection locked="0"/>
    </xf>
    <xf numFmtId="0" fontId="3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2" fillId="0" borderId="0" xfId="0" applyFont="1" applyAlignment="1">
      <alignment horizontal="center"/>
    </xf>
    <xf numFmtId="2" fontId="37" fillId="2" borderId="1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8" fillId="0" borderId="0" xfId="0" applyNumberFormat="1" applyFont="1" applyBorder="1"/>
    <xf numFmtId="0" fontId="40" fillId="0" borderId="0" xfId="0" applyFont="1" applyAlignment="1">
      <alignment horizontal="center"/>
    </xf>
    <xf numFmtId="168" fontId="39" fillId="0" borderId="0" xfId="0" applyNumberFormat="1" applyFont="1" applyBorder="1"/>
    <xf numFmtId="168" fontId="39" fillId="0" borderId="0" xfId="0" applyNumberFormat="1" applyFont="1"/>
    <xf numFmtId="0" fontId="38" fillId="0" borderId="0" xfId="0" applyFont="1"/>
    <xf numFmtId="165" fontId="38" fillId="0" borderId="0" xfId="0" applyNumberFormat="1" applyFont="1"/>
    <xf numFmtId="165" fontId="39" fillId="0" borderId="0" xfId="0" applyNumberFormat="1" applyFont="1"/>
    <xf numFmtId="0" fontId="39" fillId="0" borderId="0" xfId="0" applyFont="1"/>
    <xf numFmtId="0" fontId="14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8" fillId="0" borderId="12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3" fontId="37" fillId="2" borderId="10" xfId="0" applyNumberFormat="1" applyFont="1" applyFill="1" applyBorder="1" applyAlignment="1" applyProtection="1">
      <alignment horizontal="right" vertical="center" wrapText="1"/>
    </xf>
    <xf numFmtId="3" fontId="3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10" xfId="0" applyNumberFormat="1" applyFont="1" applyFill="1" applyBorder="1" applyAlignment="1" applyProtection="1">
      <alignment horizontal="right"/>
      <protection locked="0"/>
    </xf>
    <xf numFmtId="3" fontId="37" fillId="2" borderId="10" xfId="0" applyNumberFormat="1" applyFont="1" applyFill="1" applyBorder="1"/>
    <xf numFmtId="3" fontId="37" fillId="2" borderId="10" xfId="0" applyNumberFormat="1" applyFont="1" applyFill="1" applyBorder="1" applyProtection="1">
      <protection locked="0"/>
    </xf>
    <xf numFmtId="3" fontId="37" fillId="2" borderId="10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9" fillId="2" borderId="1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9" fillId="2" borderId="3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/>
    <xf numFmtId="3" fontId="9" fillId="2" borderId="1" xfId="0" applyNumberFormat="1" applyFont="1" applyFill="1" applyBorder="1"/>
    <xf numFmtId="3" fontId="28" fillId="2" borderId="1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3" fontId="9" fillId="2" borderId="1" xfId="0" applyNumberFormat="1" applyFont="1" applyFill="1" applyBorder="1" applyProtection="1">
      <protection locked="0"/>
    </xf>
    <xf numFmtId="3" fontId="28" fillId="2" borderId="1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3" fontId="9" fillId="2" borderId="10" xfId="0" applyNumberFormat="1" applyFont="1" applyFill="1" applyBorder="1" applyAlignment="1" applyProtection="1">
      <alignment horizontal="right" vertical="center" wrapText="1"/>
    </xf>
    <xf numFmtId="3" fontId="9" fillId="2" borderId="1" xfId="0" applyNumberFormat="1" applyFont="1" applyFill="1" applyBorder="1" applyAlignment="1" applyProtection="1">
      <alignment horizontal="right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3" fontId="25" fillId="2" borderId="10" xfId="0" applyNumberFormat="1" applyFont="1" applyFill="1" applyBorder="1" applyAlignment="1" applyProtection="1">
      <alignment horizontal="right"/>
      <protection locked="0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3" fontId="30" fillId="0" borderId="10" xfId="0" applyNumberFormat="1" applyFont="1" applyFill="1" applyBorder="1" applyAlignment="1" applyProtection="1">
      <alignment horizontal="right"/>
      <protection locked="0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30" fillId="0" borderId="1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172" fontId="2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center"/>
    </xf>
    <xf numFmtId="165" fontId="38" fillId="0" borderId="10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" fontId="0" fillId="0" borderId="0" xfId="0" applyNumberFormat="1"/>
    <xf numFmtId="0" fontId="12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7" fillId="0" borderId="10" xfId="0" applyNumberFormat="1" applyFont="1" applyFill="1" applyBorder="1" applyAlignment="1" applyProtection="1">
      <alignment horizontal="right"/>
      <protection locked="0"/>
    </xf>
    <xf numFmtId="173" fontId="28" fillId="2" borderId="10" xfId="1" applyNumberFormat="1" applyFont="1" applyFill="1" applyBorder="1" applyAlignment="1">
      <alignment horizontal="right"/>
    </xf>
    <xf numFmtId="173" fontId="3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2" fillId="0" borderId="0" xfId="0" applyFont="1" applyAlignment="1">
      <alignment horizontal="center"/>
    </xf>
    <xf numFmtId="0" fontId="44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2" fontId="37" fillId="0" borderId="12" xfId="0" applyNumberFormat="1" applyFont="1" applyFill="1" applyBorder="1" applyAlignment="1" applyProtection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7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4" fillId="0" borderId="4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165" fontId="37" fillId="0" borderId="0" xfId="0" applyNumberFormat="1" applyFont="1"/>
    <xf numFmtId="168" fontId="37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2" fillId="0" borderId="0" xfId="0" applyFont="1" applyAlignment="1">
      <alignment horizontal="center"/>
    </xf>
    <xf numFmtId="165" fontId="37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7" fontId="39" fillId="0" borderId="0" xfId="0" applyNumberFormat="1" applyFont="1" applyFill="1" applyBorder="1" applyProtection="1"/>
    <xf numFmtId="165" fontId="38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" fillId="2" borderId="10" xfId="0" applyNumberFormat="1" applyFont="1" applyFill="1" applyBorder="1" applyProtection="1">
      <protection locked="0"/>
    </xf>
    <xf numFmtId="170" fontId="4" fillId="0" borderId="27" xfId="0" applyNumberFormat="1" applyFont="1" applyFill="1" applyBorder="1" applyAlignment="1">
      <alignment horizontal="center" vertical="center"/>
    </xf>
    <xf numFmtId="2" fontId="8" fillId="6" borderId="4" xfId="0" applyNumberFormat="1" applyFont="1" applyFill="1" applyBorder="1" applyAlignment="1" applyProtection="1">
      <alignment horizontal="right"/>
    </xf>
    <xf numFmtId="2" fontId="8" fillId="3" borderId="4" xfId="0" applyNumberFormat="1" applyFont="1" applyFill="1" applyBorder="1" applyAlignment="1" applyProtection="1">
      <alignment horizontal="right"/>
    </xf>
    <xf numFmtId="2" fontId="8" fillId="2" borderId="8" xfId="0" applyNumberFormat="1" applyFont="1" applyFill="1" applyBorder="1" applyAlignment="1" applyProtection="1">
      <alignment horizontal="right"/>
      <protection locked="0"/>
    </xf>
    <xf numFmtId="165" fontId="8" fillId="0" borderId="1" xfId="0" applyNumberFormat="1" applyFont="1" applyFill="1" applyBorder="1"/>
    <xf numFmtId="165" fontId="8" fillId="0" borderId="4" xfId="0" applyNumberFormat="1" applyFont="1" applyFill="1" applyBorder="1"/>
    <xf numFmtId="165" fontId="8" fillId="2" borderId="4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170" fontId="43" fillId="0" borderId="28" xfId="0" applyNumberFormat="1" applyFont="1" applyFill="1" applyBorder="1" applyAlignment="1">
      <alignment horizontal="center" vertical="center"/>
    </xf>
    <xf numFmtId="170" fontId="43" fillId="0" borderId="29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165" fontId="8" fillId="0" borderId="8" xfId="0" applyNumberFormat="1" applyFont="1" applyFill="1" applyBorder="1"/>
    <xf numFmtId="10" fontId="8" fillId="2" borderId="1" xfId="1" applyNumberFormat="1" applyFont="1" applyFill="1" applyBorder="1" applyAlignment="1">
      <alignment horizontal="right"/>
    </xf>
    <xf numFmtId="10" fontId="8" fillId="2" borderId="4" xfId="1" applyNumberFormat="1" applyFont="1" applyFill="1" applyBorder="1" applyAlignment="1">
      <alignment horizontal="right"/>
    </xf>
    <xf numFmtId="165" fontId="8" fillId="2" borderId="4" xfId="0" applyNumberFormat="1" applyFont="1" applyFill="1" applyBorder="1" applyProtection="1">
      <protection locked="0"/>
    </xf>
    <xf numFmtId="165" fontId="8" fillId="2" borderId="5" xfId="0" applyNumberFormat="1" applyFont="1" applyFill="1" applyBorder="1" applyProtection="1">
      <protection locked="0"/>
    </xf>
    <xf numFmtId="0" fontId="4" fillId="0" borderId="2" xfId="0" applyFont="1" applyFill="1" applyBorder="1"/>
    <xf numFmtId="0" fontId="4" fillId="0" borderId="8" xfId="0" applyFont="1" applyFill="1" applyBorder="1"/>
    <xf numFmtId="10" fontId="8" fillId="0" borderId="1" xfId="0" applyNumberFormat="1" applyFont="1" applyFill="1" applyBorder="1" applyAlignment="1" applyProtection="1">
      <alignment horizontal="right"/>
      <protection locked="0"/>
    </xf>
    <xf numFmtId="10" fontId="8" fillId="0" borderId="4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167" fontId="37" fillId="0" borderId="10" xfId="0" applyNumberFormat="1" applyFont="1" applyFill="1" applyBorder="1" applyProtection="1">
      <protection locked="0"/>
    </xf>
    <xf numFmtId="167" fontId="38" fillId="0" borderId="0" xfId="0" applyNumberFormat="1" applyFont="1" applyFill="1" applyBorder="1" applyProtection="1">
      <protection locked="0"/>
    </xf>
    <xf numFmtId="3" fontId="3" fillId="2" borderId="10" xfId="0" applyNumberFormat="1" applyFont="1" applyFill="1" applyBorder="1" applyAlignment="1" applyProtection="1">
      <alignment horizontal="right"/>
      <protection locked="0"/>
    </xf>
    <xf numFmtId="165" fontId="3" fillId="2" borderId="10" xfId="0" applyNumberFormat="1" applyFont="1" applyFill="1" applyBorder="1" applyAlignment="1" applyProtection="1">
      <alignment horizontal="right"/>
      <protection locked="0"/>
    </xf>
    <xf numFmtId="2" fontId="38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10" xfId="0" applyNumberFormat="1" applyFont="1" applyFill="1" applyBorder="1" applyAlignment="1" applyProtection="1">
      <alignment horizontal="right" vertical="center" wrapText="1"/>
    </xf>
    <xf numFmtId="10" fontId="3" fillId="2" borderId="10" xfId="0" applyNumberFormat="1" applyFont="1" applyFill="1" applyBorder="1" applyProtection="1">
      <protection locked="0"/>
    </xf>
    <xf numFmtId="173" fontId="3" fillId="2" borderId="10" xfId="1" applyNumberFormat="1" applyFont="1" applyFill="1" applyBorder="1" applyAlignment="1">
      <alignment horizontal="right"/>
    </xf>
    <xf numFmtId="2" fontId="3" fillId="2" borderId="10" xfId="0" applyNumberFormat="1" applyFont="1" applyFill="1" applyBorder="1" applyProtection="1">
      <protection locked="0"/>
    </xf>
    <xf numFmtId="171" fontId="3" fillId="2" borderId="1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right"/>
      <protection locked="0"/>
    </xf>
    <xf numFmtId="165" fontId="37" fillId="2" borderId="1" xfId="0" applyNumberFormat="1" applyFont="1" applyFill="1" applyBorder="1" applyProtection="1"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65" fontId="38" fillId="0" borderId="0" xfId="0" applyNumberFormat="1" applyFont="1" applyFill="1" applyBorder="1" applyAlignment="1" applyProtection="1">
      <alignment horizontal="right"/>
      <protection locked="0"/>
    </xf>
    <xf numFmtId="0" fontId="44" fillId="0" borderId="0" xfId="0" applyFont="1" applyBorder="1" applyAlignment="1">
      <alignment horizontal="center" vertical="center" wrapText="1"/>
    </xf>
    <xf numFmtId="170" fontId="4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1" xfId="0" applyNumberFormat="1" applyFont="1" applyFill="1" applyBorder="1" applyAlignment="1" applyProtection="1">
      <alignment horizontal="right" vertical="center" wrapText="1"/>
    </xf>
    <xf numFmtId="3" fontId="37" fillId="2" borderId="1" xfId="0" applyNumberFormat="1" applyFont="1" applyFill="1" applyBorder="1" applyAlignment="1" applyProtection="1">
      <alignment horizontal="right"/>
      <protection locked="0"/>
    </xf>
    <xf numFmtId="165" fontId="38" fillId="0" borderId="2" xfId="0" applyNumberFormat="1" applyFont="1" applyFill="1" applyBorder="1" applyAlignment="1">
      <alignment horizontal="right" vertical="center" wrapText="1"/>
    </xf>
    <xf numFmtId="165" fontId="38" fillId="0" borderId="1" xfId="0" applyNumberFormat="1" applyFont="1" applyFill="1" applyBorder="1" applyAlignment="1" applyProtection="1">
      <alignment horizontal="right" vertical="center" wrapText="1"/>
    </xf>
    <xf numFmtId="165" fontId="37" fillId="0" borderId="1" xfId="0" applyNumberFormat="1" applyFont="1" applyFill="1" applyBorder="1" applyAlignment="1" applyProtection="1">
      <alignment horizontal="right"/>
      <protection locked="0"/>
    </xf>
    <xf numFmtId="165" fontId="38" fillId="0" borderId="1" xfId="0" applyNumberFormat="1" applyFont="1" applyFill="1" applyBorder="1"/>
    <xf numFmtId="3" fontId="37" fillId="2" borderId="1" xfId="0" applyNumberFormat="1" applyFont="1" applyFill="1" applyBorder="1"/>
    <xf numFmtId="3" fontId="37" fillId="2" borderId="1" xfId="0" applyNumberFormat="1" applyFont="1" applyFill="1" applyBorder="1" applyProtection="1">
      <protection locked="0"/>
    </xf>
    <xf numFmtId="165" fontId="37" fillId="2" borderId="1" xfId="0" applyNumberFormat="1" applyFont="1" applyFill="1" applyBorder="1" applyAlignment="1" applyProtection="1">
      <alignment horizontal="right"/>
      <protection locked="0"/>
    </xf>
    <xf numFmtId="165" fontId="37" fillId="7" borderId="1" xfId="0" applyNumberFormat="1" applyFont="1" applyFill="1" applyBorder="1" applyProtection="1">
      <protection locked="0"/>
    </xf>
    <xf numFmtId="165" fontId="40" fillId="0" borderId="1" xfId="0" applyNumberFormat="1" applyFont="1" applyFill="1" applyBorder="1"/>
    <xf numFmtId="3" fontId="37" fillId="2" borderId="1" xfId="0" applyNumberFormat="1" applyFont="1" applyFill="1" applyBorder="1" applyAlignment="1">
      <alignment horizontal="right"/>
    </xf>
    <xf numFmtId="173" fontId="37" fillId="2" borderId="1" xfId="1" applyNumberFormat="1" applyFont="1" applyFill="1" applyBorder="1" applyAlignment="1">
      <alignment horizontal="right"/>
    </xf>
    <xf numFmtId="167" fontId="38" fillId="0" borderId="1" xfId="0" applyNumberFormat="1" applyFont="1" applyFill="1" applyBorder="1" applyProtection="1">
      <protection locked="0"/>
    </xf>
    <xf numFmtId="2" fontId="37" fillId="2" borderId="1" xfId="0" applyNumberFormat="1" applyFont="1" applyFill="1" applyBorder="1" applyProtection="1">
      <protection locked="0"/>
    </xf>
    <xf numFmtId="3" fontId="3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2" fillId="0" borderId="0" xfId="0" applyFont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18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/>
    <xf numFmtId="165" fontId="47" fillId="0" borderId="10" xfId="0" applyNumberFormat="1" applyFont="1" applyFill="1" applyBorder="1"/>
    <xf numFmtId="165" fontId="46" fillId="0" borderId="12" xfId="0" applyNumberFormat="1" applyFont="1" applyFill="1" applyBorder="1"/>
    <xf numFmtId="167" fontId="47" fillId="0" borderId="12" xfId="0" applyNumberFormat="1" applyFont="1" applyFill="1" applyBorder="1" applyProtection="1">
      <protection locked="0"/>
    </xf>
    <xf numFmtId="0" fontId="37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8" fillId="0" borderId="12" xfId="0" applyFont="1" applyFill="1" applyBorder="1" applyAlignment="1">
      <alignment horizontal="center" vertical="center" wrapText="1"/>
    </xf>
    <xf numFmtId="167" fontId="39" fillId="0" borderId="4" xfId="0" applyNumberFormat="1" applyFont="1" applyFill="1" applyBorder="1" applyProtection="1"/>
    <xf numFmtId="165" fontId="38" fillId="0" borderId="4" xfId="0" applyNumberFormat="1" applyFont="1" applyFill="1" applyBorder="1" applyAlignment="1" applyProtection="1">
      <alignment horizontal="right" vertical="center" wrapText="1"/>
    </xf>
    <xf numFmtId="165" fontId="38" fillId="0" borderId="4" xfId="0" applyNumberFormat="1" applyFont="1" applyFill="1" applyBorder="1" applyAlignment="1" applyProtection="1">
      <alignment horizontal="right"/>
      <protection locked="0"/>
    </xf>
    <xf numFmtId="165" fontId="38" fillId="0" borderId="4" xfId="0" applyNumberFormat="1" applyFont="1" applyFill="1" applyBorder="1"/>
    <xf numFmtId="165" fontId="40" fillId="0" borderId="4" xfId="0" applyNumberFormat="1" applyFont="1" applyFill="1" applyBorder="1"/>
    <xf numFmtId="10" fontId="3" fillId="2" borderId="1" xfId="0" applyNumberFormat="1" applyFont="1" applyFill="1" applyBorder="1" applyProtection="1">
      <protection locked="0"/>
    </xf>
    <xf numFmtId="167" fontId="38" fillId="0" borderId="4" xfId="0" applyNumberFormat="1" applyFont="1" applyFill="1" applyBorder="1" applyProtection="1">
      <protection locked="0"/>
    </xf>
    <xf numFmtId="2" fontId="38" fillId="3" borderId="26" xfId="0" applyNumberFormat="1" applyFont="1" applyFill="1" applyBorder="1" applyAlignment="1" applyProtection="1">
      <alignment horizontal="right"/>
    </xf>
    <xf numFmtId="2" fontId="3" fillId="0" borderId="7" xfId="0" applyNumberFormat="1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right"/>
    </xf>
    <xf numFmtId="2" fontId="3" fillId="3" borderId="6" xfId="0" applyNumberFormat="1" applyFont="1" applyFill="1" applyBorder="1" applyAlignment="1" applyProtection="1">
      <alignment horizontal="right"/>
    </xf>
    <xf numFmtId="2" fontId="3" fillId="0" borderId="8" xfId="0" applyNumberFormat="1" applyFont="1" applyFill="1" applyBorder="1" applyAlignment="1" applyProtection="1">
      <alignment horizontal="right"/>
    </xf>
    <xf numFmtId="2" fontId="3" fillId="3" borderId="4" xfId="0" applyNumberFormat="1" applyFont="1" applyFill="1" applyBorder="1" applyAlignment="1" applyProtection="1">
      <alignment horizontal="right"/>
    </xf>
    <xf numFmtId="2" fontId="3" fillId="3" borderId="5" xfId="0" applyNumberFormat="1" applyFont="1" applyFill="1" applyBorder="1" applyAlignment="1" applyProtection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70" fontId="4" fillId="0" borderId="38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7" fillId="2" borderId="0" xfId="0" applyNumberFormat="1" applyFont="1" applyFill="1" applyBorder="1" applyAlignment="1" applyProtection="1">
      <alignment horizontal="right" vertical="center" wrapText="1"/>
    </xf>
    <xf numFmtId="0" fontId="18" fillId="0" borderId="12" xfId="0" applyFont="1" applyFill="1" applyBorder="1" applyAlignment="1">
      <alignment horizontal="center" vertical="center" wrapText="1"/>
    </xf>
    <xf numFmtId="170" fontId="75" fillId="0" borderId="11" xfId="0" applyNumberFormat="1" applyFont="1" applyFill="1" applyBorder="1" applyAlignment="1">
      <alignment horizontal="center" vertical="center"/>
    </xf>
    <xf numFmtId="17" fontId="7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>
      <alignment horizontal="center" vertical="center" wrapText="1"/>
    </xf>
    <xf numFmtId="2" fontId="38" fillId="0" borderId="2" xfId="0" applyNumberFormat="1" applyFont="1" applyFill="1" applyBorder="1" applyAlignment="1" applyProtection="1">
      <alignment horizontal="right"/>
    </xf>
    <xf numFmtId="3" fontId="3" fillId="2" borderId="10" xfId="0" applyNumberFormat="1" applyFont="1" applyFill="1" applyBorder="1"/>
    <xf numFmtId="3" fontId="3" fillId="2" borderId="10" xfId="0" applyNumberFormat="1" applyFont="1" applyFill="1" applyBorder="1" applyProtection="1">
      <protection locked="0"/>
    </xf>
    <xf numFmtId="165" fontId="3" fillId="7" borderId="10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0" fontId="3" fillId="2" borderId="0" xfId="0" applyNumberFormat="1" applyFont="1" applyFill="1" applyBorder="1" applyProtection="1">
      <protection locked="0"/>
    </xf>
    <xf numFmtId="3" fontId="3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0" xfId="0" applyNumberFormat="1" applyFont="1" applyFill="1" applyBorder="1" applyAlignment="1" applyProtection="1">
      <alignment horizontal="right"/>
      <protection locked="0"/>
    </xf>
    <xf numFmtId="165" fontId="37" fillId="0" borderId="0" xfId="0" applyNumberFormat="1" applyFont="1" applyFill="1" applyBorder="1" applyAlignment="1" applyProtection="1">
      <alignment horizontal="right"/>
      <protection locked="0"/>
    </xf>
    <xf numFmtId="3" fontId="37" fillId="2" borderId="0" xfId="0" applyNumberFormat="1" applyFont="1" applyFill="1" applyBorder="1"/>
    <xf numFmtId="3" fontId="37" fillId="2" borderId="0" xfId="0" applyNumberFormat="1" applyFont="1" applyFill="1" applyBorder="1" applyProtection="1">
      <protection locked="0"/>
    </xf>
    <xf numFmtId="165" fontId="37" fillId="2" borderId="0" xfId="0" applyNumberFormat="1" applyFont="1" applyFill="1" applyBorder="1" applyAlignment="1" applyProtection="1">
      <alignment horizontal="right"/>
      <protection locked="0"/>
    </xf>
    <xf numFmtId="165" fontId="37" fillId="2" borderId="0" xfId="0" applyNumberFormat="1" applyFont="1" applyFill="1" applyBorder="1" applyProtection="1">
      <protection locked="0"/>
    </xf>
    <xf numFmtId="165" fontId="37" fillId="7" borderId="0" xfId="0" applyNumberFormat="1" applyFont="1" applyFill="1" applyBorder="1" applyProtection="1">
      <protection locked="0"/>
    </xf>
    <xf numFmtId="3" fontId="37" fillId="2" borderId="0" xfId="0" applyNumberFormat="1" applyFont="1" applyFill="1" applyBorder="1" applyAlignment="1">
      <alignment horizontal="right"/>
    </xf>
    <xf numFmtId="173" fontId="37" fillId="2" borderId="0" xfId="1" applyNumberFormat="1" applyFont="1" applyFill="1" applyBorder="1" applyAlignment="1">
      <alignment horizontal="right"/>
    </xf>
    <xf numFmtId="2" fontId="37" fillId="2" borderId="0" xfId="0" applyNumberFormat="1" applyFont="1" applyFill="1" applyBorder="1" applyProtection="1">
      <protection locked="0"/>
    </xf>
    <xf numFmtId="2" fontId="37" fillId="2" borderId="0" xfId="0" applyNumberFormat="1" applyFont="1" applyFill="1" applyBorder="1" applyAlignment="1" applyProtection="1">
      <alignment horizontal="right"/>
      <protection locked="0"/>
    </xf>
    <xf numFmtId="3" fontId="3" fillId="7" borderId="10" xfId="0" applyNumberFormat="1" applyFont="1" applyFill="1" applyBorder="1" applyAlignment="1" applyProtection="1">
      <alignment horizontal="right"/>
      <protection locked="0"/>
    </xf>
    <xf numFmtId="173" fontId="3" fillId="7" borderId="10" xfId="1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70" fontId="4" fillId="0" borderId="8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71" fontId="3" fillId="2" borderId="0" xfId="0" applyNumberFormat="1" applyFont="1" applyFill="1" applyBorder="1" applyAlignment="1" applyProtection="1">
      <alignment horizontal="right"/>
      <protection locked="0"/>
    </xf>
    <xf numFmtId="3" fontId="3" fillId="7" borderId="0" xfId="0" applyNumberFormat="1" applyFont="1" applyFill="1" applyBorder="1" applyAlignment="1" applyProtection="1">
      <alignment horizontal="right"/>
      <protection locked="0"/>
    </xf>
    <xf numFmtId="173" fontId="3" fillId="7" borderId="0" xfId="1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0" xfId="0" applyNumberFormat="1" applyFont="1" applyFill="1" applyBorder="1" applyAlignment="1" applyProtection="1">
      <alignment horizontal="right" vertical="center" wrapText="1"/>
    </xf>
    <xf numFmtId="10" fontId="3" fillId="7" borderId="0" xfId="0" applyNumberFormat="1" applyFont="1" applyFill="1" applyBorder="1" applyProtection="1">
      <protection locked="0"/>
    </xf>
    <xf numFmtId="10" fontId="3" fillId="7" borderId="10" xfId="0" applyNumberFormat="1" applyFont="1" applyFill="1" applyBorder="1" applyProtection="1">
      <protection locked="0"/>
    </xf>
    <xf numFmtId="0" fontId="18" fillId="0" borderId="12" xfId="0" applyFont="1" applyFill="1" applyBorder="1" applyAlignment="1">
      <alignment horizontal="center" vertical="center" wrapText="1"/>
    </xf>
    <xf numFmtId="17" fontId="4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8" fillId="29" borderId="1" xfId="0" applyFont="1" applyFill="1" applyBorder="1"/>
    <xf numFmtId="10" fontId="30" fillId="29" borderId="10" xfId="0" applyNumberFormat="1" applyFont="1" applyFill="1" applyBorder="1" applyAlignment="1" applyProtection="1">
      <alignment horizontal="right"/>
      <protection locked="0"/>
    </xf>
    <xf numFmtId="10" fontId="30" fillId="29" borderId="1" xfId="0" applyNumberFormat="1" applyFont="1" applyFill="1" applyBorder="1" applyAlignment="1" applyProtection="1">
      <alignment horizontal="right"/>
      <protection locked="0"/>
    </xf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8" fillId="29" borderId="10" xfId="0" applyNumberFormat="1" applyFont="1" applyFill="1" applyBorder="1" applyAlignment="1" applyProtection="1">
      <alignment horizontal="right"/>
      <protection locked="0"/>
    </xf>
    <xf numFmtId="10" fontId="38" fillId="29" borderId="1" xfId="0" applyNumberFormat="1" applyFont="1" applyFill="1" applyBorder="1" applyAlignment="1" applyProtection="1">
      <alignment horizontal="right"/>
      <protection locked="0"/>
    </xf>
    <xf numFmtId="10" fontId="3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8" fillId="2" borderId="4" xfId="0" applyNumberFormat="1" applyFont="1" applyFill="1" applyBorder="1" applyAlignment="1" applyProtection="1">
      <alignment horizontal="right"/>
      <protection locked="0"/>
    </xf>
    <xf numFmtId="10" fontId="37" fillId="2" borderId="4" xfId="1" applyNumberFormat="1" applyFont="1" applyFill="1" applyBorder="1" applyAlignment="1" applyProtection="1">
      <alignment horizontal="right"/>
      <protection locked="0"/>
    </xf>
    <xf numFmtId="10" fontId="37" fillId="29" borderId="4" xfId="1" applyNumberFormat="1" applyFont="1" applyFill="1" applyBorder="1" applyAlignment="1" applyProtection="1">
      <alignment horizontal="right"/>
      <protection locked="0"/>
    </xf>
    <xf numFmtId="0" fontId="8" fillId="0" borderId="4" xfId="0" applyFont="1" applyFill="1" applyBorder="1" applyAlignment="1">
      <alignment horizontal="left" indent="1"/>
    </xf>
    <xf numFmtId="0" fontId="8" fillId="0" borderId="4" xfId="0" applyFont="1" applyFill="1" applyBorder="1" applyAlignment="1">
      <alignment horizontal="left" indent="4"/>
    </xf>
    <xf numFmtId="3" fontId="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8" fillId="0" borderId="12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left"/>
    </xf>
    <xf numFmtId="171" fontId="3" fillId="2" borderId="4" xfId="0" applyNumberFormat="1" applyFont="1" applyFill="1" applyBorder="1" applyAlignment="1" applyProtection="1">
      <alignment horizontal="right"/>
      <protection locked="0"/>
    </xf>
    <xf numFmtId="10" fontId="38" fillId="29" borderId="4" xfId="0" applyNumberFormat="1" applyFont="1" applyFill="1" applyBorder="1" applyAlignment="1" applyProtection="1">
      <alignment horizontal="right"/>
      <protection locked="0"/>
    </xf>
    <xf numFmtId="3" fontId="3" fillId="7" borderId="4" xfId="0" applyNumberFormat="1" applyFont="1" applyFill="1" applyBorder="1" applyAlignment="1" applyProtection="1">
      <alignment horizontal="right"/>
      <protection locked="0"/>
    </xf>
    <xf numFmtId="10" fontId="3" fillId="7" borderId="4" xfId="0" applyNumberFormat="1" applyFont="1" applyFill="1" applyBorder="1" applyProtection="1">
      <protection locked="0"/>
    </xf>
    <xf numFmtId="173" fontId="3" fillId="7" borderId="4" xfId="1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65" fontId="38" fillId="0" borderId="8" xfId="0" applyNumberFormat="1" applyFont="1" applyFill="1" applyBorder="1" applyAlignment="1">
      <alignment horizontal="right" vertical="center" wrapText="1"/>
    </xf>
    <xf numFmtId="0" fontId="12" fillId="0" borderId="4" xfId="0" applyFont="1" applyFill="1" applyBorder="1"/>
    <xf numFmtId="0" fontId="12" fillId="0" borderId="10" xfId="0" applyFont="1" applyFill="1" applyBorder="1"/>
    <xf numFmtId="0" fontId="14" fillId="0" borderId="0" xfId="0" applyFont="1" applyFill="1" applyBorder="1" applyAlignment="1" applyProtection="1">
      <alignment horizontal="center" vertical="center" textRotation="255"/>
      <protection locked="0"/>
    </xf>
    <xf numFmtId="0" fontId="8" fillId="29" borderId="4" xfId="0" applyFont="1" applyFill="1" applyBorder="1"/>
    <xf numFmtId="166" fontId="28" fillId="29" borderId="10" xfId="0" applyNumberFormat="1" applyFont="1" applyFill="1" applyBorder="1" applyProtection="1">
      <protection locked="0"/>
    </xf>
    <xf numFmtId="166" fontId="9" fillId="29" borderId="1" xfId="0" applyNumberFormat="1" applyFont="1" applyFill="1" applyBorder="1" applyProtection="1">
      <protection locked="0"/>
    </xf>
    <xf numFmtId="166" fontId="28" fillId="29" borderId="1" xfId="0" applyNumberFormat="1" applyFont="1" applyFill="1" applyBorder="1" applyProtection="1">
      <protection locked="0"/>
    </xf>
    <xf numFmtId="166" fontId="37" fillId="29" borderId="1" xfId="0" applyNumberFormat="1" applyFont="1" applyFill="1" applyBorder="1" applyProtection="1">
      <protection locked="0"/>
    </xf>
    <xf numFmtId="166" fontId="37" fillId="29" borderId="10" xfId="0" applyNumberFormat="1" applyFont="1" applyFill="1" applyBorder="1" applyProtection="1">
      <protection locked="0"/>
    </xf>
    <xf numFmtId="166" fontId="3" fillId="29" borderId="10" xfId="0" applyNumberFormat="1" applyFont="1" applyFill="1" applyBorder="1" applyProtection="1">
      <protection locked="0"/>
    </xf>
    <xf numFmtId="166" fontId="37" fillId="29" borderId="0" xfId="0" applyNumberFormat="1" applyFont="1" applyFill="1" applyBorder="1" applyProtection="1">
      <protection locked="0"/>
    </xf>
    <xf numFmtId="166" fontId="3" fillId="29" borderId="1" xfId="0" applyNumberFormat="1" applyFont="1" applyFill="1" applyBorder="1" applyProtection="1">
      <protection locked="0"/>
    </xf>
    <xf numFmtId="166" fontId="3" fillId="29" borderId="0" xfId="0" applyNumberFormat="1" applyFont="1" applyFill="1" applyBorder="1" applyProtection="1">
      <protection locked="0"/>
    </xf>
    <xf numFmtId="166" fontId="3" fillId="29" borderId="4" xfId="0" applyNumberFormat="1" applyFont="1" applyFill="1" applyBorder="1" applyProtection="1">
      <protection locked="0"/>
    </xf>
    <xf numFmtId="17" fontId="4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8" fillId="0" borderId="4" xfId="0" applyFont="1" applyFill="1" applyBorder="1" applyAlignment="1" applyProtection="1">
      <alignment horizontal="left" indent="1"/>
    </xf>
    <xf numFmtId="0" fontId="18" fillId="0" borderId="12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4" xfId="0" applyNumberFormat="1" applyFont="1" applyFill="1" applyBorder="1" applyAlignment="1" applyProtection="1">
      <alignment horizontal="right"/>
      <protection locked="0"/>
    </xf>
    <xf numFmtId="3" fontId="37" fillId="7" borderId="4" xfId="0" applyNumberFormat="1" applyFont="1" applyFill="1" applyBorder="1" applyAlignment="1" applyProtection="1">
      <alignment horizontal="right"/>
      <protection locked="0"/>
    </xf>
    <xf numFmtId="0" fontId="18" fillId="0" borderId="12" xfId="0" applyFont="1" applyFill="1" applyBorder="1" applyAlignment="1">
      <alignment horizontal="center" vertical="center" wrapText="1"/>
    </xf>
    <xf numFmtId="173" fontId="38" fillId="7" borderId="0" xfId="1" applyNumberFormat="1" applyFont="1" applyFill="1" applyBorder="1" applyAlignment="1">
      <alignment horizontal="right"/>
    </xf>
    <xf numFmtId="10" fontId="3" fillId="2" borderId="4" xfId="1" applyNumberFormat="1" applyFont="1" applyFill="1" applyBorder="1" applyAlignment="1" applyProtection="1">
      <alignment horizontal="right"/>
      <protection locked="0"/>
    </xf>
    <xf numFmtId="10" fontId="3" fillId="2" borderId="0" xfId="1" applyNumberFormat="1" applyFont="1" applyFill="1" applyBorder="1" applyAlignment="1" applyProtection="1">
      <alignment horizontal="right"/>
      <protection locked="0"/>
    </xf>
    <xf numFmtId="1" fontId="3" fillId="0" borderId="0" xfId="1" applyNumberFormat="1" applyFont="1" applyAlignment="1">
      <alignment horizontal="center"/>
    </xf>
    <xf numFmtId="2" fontId="3" fillId="2" borderId="4" xfId="1" applyNumberFormat="1" applyFont="1" applyFill="1" applyBorder="1" applyAlignment="1">
      <alignment horizontal="right" vertical="center" wrapText="1"/>
    </xf>
    <xf numFmtId="2" fontId="78" fillId="2" borderId="4" xfId="1" applyNumberFormat="1" applyFont="1" applyFill="1" applyBorder="1" applyAlignment="1">
      <alignment horizontal="right" vertical="center" wrapText="1"/>
    </xf>
    <xf numFmtId="2" fontId="5" fillId="0" borderId="8" xfId="0" applyNumberFormat="1" applyFont="1" applyFill="1" applyBorder="1" applyAlignment="1">
      <alignment horizontal="right"/>
    </xf>
    <xf numFmtId="2" fontId="3" fillId="0" borderId="4" xfId="1" applyNumberFormat="1" applyFont="1" applyFill="1" applyBorder="1" applyAlignment="1">
      <alignment horizontal="right" vertical="center" wrapText="1"/>
    </xf>
    <xf numFmtId="2" fontId="3" fillId="0" borderId="4" xfId="0" applyNumberFormat="1" applyFont="1" applyFill="1" applyBorder="1" applyAlignment="1">
      <alignment horizontal="right"/>
    </xf>
    <xf numFmtId="2" fontId="3" fillId="29" borderId="4" xfId="1" applyNumberFormat="1" applyFont="1" applyFill="1" applyBorder="1" applyAlignment="1">
      <alignment horizontal="right" vertical="center" wrapText="1"/>
    </xf>
    <xf numFmtId="2" fontId="3" fillId="0" borderId="4" xfId="0" applyNumberFormat="1" applyFont="1" applyFill="1" applyBorder="1" applyAlignment="1" applyProtection="1">
      <alignment horizontal="right"/>
      <protection locked="0"/>
    </xf>
    <xf numFmtId="2" fontId="3" fillId="0" borderId="8" xfId="0" applyNumberFormat="1" applyFont="1" applyFill="1" applyBorder="1" applyAlignment="1">
      <alignment horizontal="right"/>
    </xf>
    <xf numFmtId="2" fontId="3" fillId="2" borderId="5" xfId="1" applyNumberFormat="1" applyFont="1" applyFill="1" applyBorder="1" applyAlignment="1">
      <alignment horizontal="right" vertical="center" wrapText="1"/>
    </xf>
    <xf numFmtId="2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5" xfId="0" applyNumberFormat="1" applyFont="1" applyFill="1" applyBorder="1" applyProtection="1">
      <protection locked="0"/>
    </xf>
    <xf numFmtId="2" fontId="8" fillId="2" borderId="4" xfId="0" applyNumberFormat="1" applyFont="1" applyFill="1" applyBorder="1" applyAlignment="1">
      <alignment horizontal="right"/>
    </xf>
    <xf numFmtId="2" fontId="8" fillId="2" borderId="4" xfId="64" applyNumberFormat="1" applyFont="1" applyFill="1" applyBorder="1" applyAlignment="1">
      <alignment horizontal="right"/>
    </xf>
    <xf numFmtId="2" fontId="8" fillId="2" borderId="4" xfId="1" applyNumberFormat="1" applyFont="1" applyFill="1" applyBorder="1" applyAlignment="1">
      <alignment horizontal="right" vertical="center" wrapText="1"/>
    </xf>
    <xf numFmtId="2" fontId="8" fillId="2" borderId="5" xfId="1" applyNumberFormat="1" applyFont="1" applyFill="1" applyBorder="1" applyAlignment="1">
      <alignment horizontal="right" vertical="center" wrapText="1"/>
    </xf>
    <xf numFmtId="2" fontId="28" fillId="2" borderId="4" xfId="64" applyNumberFormat="1" applyFont="1" applyFill="1" applyBorder="1" applyAlignment="1" applyProtection="1">
      <alignment horizontal="right"/>
      <protection locked="0"/>
    </xf>
    <xf numFmtId="2" fontId="28" fillId="2" borderId="10" xfId="64" applyNumberFormat="1" applyFont="1" applyFill="1" applyBorder="1" applyAlignment="1" applyProtection="1">
      <alignment horizontal="right"/>
      <protection locked="0"/>
    </xf>
    <xf numFmtId="2" fontId="25" fillId="2" borderId="10" xfId="64" applyNumberFormat="1" applyFont="1" applyFill="1" applyBorder="1" applyAlignment="1" applyProtection="1">
      <alignment horizontal="right"/>
      <protection locked="0"/>
    </xf>
    <xf numFmtId="2" fontId="25" fillId="2" borderId="4" xfId="64" applyNumberFormat="1" applyFont="1" applyFill="1" applyBorder="1" applyAlignment="1" applyProtection="1">
      <alignment horizontal="right"/>
      <protection locked="0"/>
    </xf>
    <xf numFmtId="2" fontId="8" fillId="2" borderId="4" xfId="64" applyNumberFormat="1" applyFont="1" applyFill="1" applyBorder="1" applyAlignment="1" applyProtection="1">
      <alignment horizontal="right"/>
      <protection locked="0"/>
    </xf>
    <xf numFmtId="2" fontId="8" fillId="2" borderId="10" xfId="64" applyNumberFormat="1" applyFont="1" applyFill="1" applyBorder="1" applyAlignment="1" applyProtection="1">
      <alignment horizontal="right"/>
      <protection locked="0"/>
    </xf>
    <xf numFmtId="2" fontId="8" fillId="2" borderId="0" xfId="64" applyNumberFormat="1" applyFont="1" applyFill="1" applyBorder="1" applyAlignment="1" applyProtection="1">
      <alignment horizontal="right"/>
      <protection locked="0"/>
    </xf>
    <xf numFmtId="2" fontId="37" fillId="2" borderId="4" xfId="1" applyNumberFormat="1" applyFont="1" applyFill="1" applyBorder="1" applyAlignment="1" applyProtection="1">
      <alignment horizontal="right"/>
      <protection locked="0"/>
    </xf>
    <xf numFmtId="2" fontId="3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8" fillId="2" borderId="4" xfId="1" applyNumberFormat="1" applyFont="1" applyFill="1" applyBorder="1" applyAlignment="1" applyProtection="1">
      <alignment horizontal="right"/>
      <protection locked="0"/>
    </xf>
    <xf numFmtId="2" fontId="8" fillId="2" borderId="0" xfId="1" applyNumberFormat="1" applyFont="1" applyFill="1" applyBorder="1" applyAlignment="1" applyProtection="1">
      <alignment horizontal="right"/>
      <protection locked="0"/>
    </xf>
    <xf numFmtId="2" fontId="37" fillId="2" borderId="1" xfId="1" applyNumberFormat="1" applyFont="1" applyFill="1" applyBorder="1" applyAlignment="1" applyProtection="1">
      <alignment horizontal="right"/>
      <protection locked="0"/>
    </xf>
    <xf numFmtId="2" fontId="3" fillId="2" borderId="1" xfId="1" applyNumberFormat="1" applyFont="1" applyFill="1" applyBorder="1" applyAlignment="1" applyProtection="1">
      <alignment horizontal="right"/>
      <protection locked="0"/>
    </xf>
    <xf numFmtId="2" fontId="3" fillId="2" borderId="10" xfId="1" applyNumberFormat="1" applyFont="1" applyFill="1" applyBorder="1" applyAlignment="1" applyProtection="1">
      <alignment horizontal="right"/>
      <protection locked="0"/>
    </xf>
    <xf numFmtId="2" fontId="9" fillId="2" borderId="10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7" borderId="10" xfId="0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9" fillId="2" borderId="11" xfId="0" applyNumberFormat="1" applyFont="1" applyFill="1" applyBorder="1" applyAlignment="1" applyProtection="1">
      <alignment horizontal="right"/>
      <protection locked="0"/>
    </xf>
    <xf numFmtId="2" fontId="9" fillId="2" borderId="3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37" fillId="2" borderId="11" xfId="0" applyNumberFormat="1" applyFont="1" applyFill="1" applyBorder="1" applyAlignment="1" applyProtection="1">
      <alignment horizontal="right"/>
      <protection locked="0"/>
    </xf>
    <xf numFmtId="2" fontId="37" fillId="2" borderId="3" xfId="0" applyNumberFormat="1" applyFont="1" applyFill="1" applyBorder="1" applyAlignment="1" applyProtection="1">
      <alignment horizontal="right"/>
      <protection locked="0"/>
    </xf>
    <xf numFmtId="2" fontId="37" fillId="2" borderId="6" xfId="0" applyNumberFormat="1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Alignment="1" applyProtection="1">
      <alignment horizontal="right"/>
      <protection locked="0"/>
    </xf>
    <xf numFmtId="2" fontId="3" fillId="7" borderId="11" xfId="0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</xf>
    <xf numFmtId="2" fontId="9" fillId="2" borderId="1" xfId="0" applyNumberFormat="1" applyFont="1" applyFill="1" applyBorder="1" applyAlignment="1" applyProtection="1">
      <alignment horizontal="right"/>
    </xf>
    <xf numFmtId="2" fontId="28" fillId="2" borderId="1" xfId="0" applyNumberFormat="1" applyFont="1" applyFill="1" applyBorder="1" applyAlignment="1" applyProtection="1">
      <alignment horizontal="right"/>
    </xf>
    <xf numFmtId="2" fontId="37" fillId="2" borderId="10" xfId="0" applyNumberFormat="1" applyFont="1" applyFill="1" applyBorder="1" applyAlignment="1" applyProtection="1">
      <alignment horizontal="right"/>
    </xf>
    <xf numFmtId="2" fontId="37" fillId="2" borderId="0" xfId="0" applyNumberFormat="1" applyFont="1" applyFill="1" applyBorder="1" applyAlignment="1" applyProtection="1">
      <alignment horizontal="right"/>
    </xf>
    <xf numFmtId="2" fontId="37" fillId="2" borderId="1" xfId="0" applyNumberFormat="1" applyFont="1" applyFill="1" applyBorder="1" applyAlignment="1" applyProtection="1">
      <alignment horizontal="right"/>
    </xf>
    <xf numFmtId="2" fontId="3" fillId="2" borderId="10" xfId="0" applyNumberFormat="1" applyFont="1" applyFill="1" applyBorder="1" applyAlignment="1" applyProtection="1">
      <alignment horizontal="right"/>
    </xf>
    <xf numFmtId="2" fontId="3" fillId="2" borderId="0" xfId="0" applyNumberFormat="1" applyFont="1" applyFill="1" applyBorder="1" applyAlignment="1" applyProtection="1">
      <alignment horizontal="right"/>
    </xf>
    <xf numFmtId="2" fontId="3" fillId="2" borderId="4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9" fillId="2" borderId="3" xfId="0" applyNumberFormat="1" applyFont="1" applyFill="1" applyBorder="1" applyAlignment="1" applyProtection="1">
      <alignment horizontal="right"/>
    </xf>
    <xf numFmtId="2" fontId="28" fillId="2" borderId="3" xfId="0" applyNumberFormat="1" applyFont="1" applyFill="1" applyBorder="1" applyAlignment="1" applyProtection="1">
      <alignment horizontal="right"/>
    </xf>
    <xf numFmtId="2" fontId="37" fillId="2" borderId="11" xfId="0" applyNumberFormat="1" applyFont="1" applyFill="1" applyBorder="1" applyAlignment="1" applyProtection="1">
      <alignment horizontal="right"/>
    </xf>
    <xf numFmtId="2" fontId="37" fillId="2" borderId="6" xfId="0" applyNumberFormat="1" applyFont="1" applyFill="1" applyBorder="1" applyAlignment="1" applyProtection="1">
      <alignment horizontal="right"/>
    </xf>
    <xf numFmtId="2" fontId="37" fillId="2" borderId="3" xfId="0" applyNumberFormat="1" applyFont="1" applyFill="1" applyBorder="1" applyAlignment="1" applyProtection="1">
      <alignment horizontal="right"/>
    </xf>
    <xf numFmtId="2" fontId="3" fillId="2" borderId="11" xfId="0" applyNumberFormat="1" applyFont="1" applyFill="1" applyBorder="1" applyAlignment="1" applyProtection="1">
      <alignment horizontal="right"/>
    </xf>
    <xf numFmtId="2" fontId="3" fillId="2" borderId="5" xfId="0" applyNumberFormat="1" applyFont="1" applyFill="1" applyBorder="1" applyAlignment="1" applyProtection="1">
      <alignment horizontal="right"/>
    </xf>
    <xf numFmtId="2" fontId="3" fillId="2" borderId="6" xfId="0" applyNumberFormat="1" applyFont="1" applyFill="1" applyBorder="1" applyAlignment="1" applyProtection="1">
      <alignment horizontal="right"/>
    </xf>
    <xf numFmtId="2" fontId="8" fillId="2" borderId="11" xfId="0" applyNumberFormat="1" applyFont="1" applyFill="1" applyBorder="1" applyAlignment="1" applyProtection="1">
      <alignment horizontal="right"/>
      <protection locked="0"/>
    </xf>
    <xf numFmtId="2" fontId="8" fillId="2" borderId="6" xfId="0" applyNumberFormat="1" applyFont="1" applyFill="1" applyBorder="1" applyProtection="1">
      <protection locked="0"/>
    </xf>
    <xf numFmtId="10" fontId="3" fillId="2" borderId="10" xfId="1" applyNumberFormat="1" applyFont="1" applyFill="1" applyBorder="1" applyAlignment="1" applyProtection="1">
      <alignment horizontal="right"/>
      <protection locked="0"/>
    </xf>
    <xf numFmtId="2" fontId="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8" fillId="2" borderId="0" xfId="0" applyNumberFormat="1" applyFont="1" applyFill="1" applyBorder="1" applyAlignment="1" applyProtection="1">
      <alignment horizontal="right"/>
      <protection locked="0"/>
    </xf>
    <xf numFmtId="2" fontId="8" fillId="7" borderId="4" xfId="0" applyNumberFormat="1" applyFont="1" applyFill="1" applyBorder="1" applyAlignment="1" applyProtection="1">
      <alignment horizontal="right"/>
      <protection locked="0"/>
    </xf>
    <xf numFmtId="2" fontId="8" fillId="7" borderId="10" xfId="0" applyNumberFormat="1" applyFont="1" applyFill="1" applyBorder="1" applyAlignment="1" applyProtection="1">
      <alignment horizontal="right"/>
      <protection locked="0"/>
    </xf>
    <xf numFmtId="2" fontId="8" fillId="7" borderId="0" xfId="0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>
      <alignment horizontal="right"/>
    </xf>
    <xf numFmtId="2" fontId="9" fillId="2" borderId="10" xfId="1" applyNumberFormat="1" applyFont="1" applyFill="1" applyBorder="1" applyAlignment="1">
      <alignment horizontal="right"/>
    </xf>
    <xf numFmtId="2" fontId="9" fillId="2" borderId="1" xfId="1" applyNumberFormat="1" applyFont="1" applyFill="1" applyBorder="1" applyAlignment="1">
      <alignment horizontal="right"/>
    </xf>
    <xf numFmtId="2" fontId="28" fillId="2" borderId="1" xfId="1" applyNumberFormat="1" applyFont="1" applyFill="1" applyBorder="1" applyAlignment="1">
      <alignment horizontal="right"/>
    </xf>
    <xf numFmtId="2" fontId="37" fillId="2" borderId="10" xfId="1" applyNumberFormat="1" applyFont="1" applyFill="1" applyBorder="1" applyAlignment="1">
      <alignment horizontal="right"/>
    </xf>
    <xf numFmtId="2" fontId="54" fillId="2" borderId="10" xfId="1" applyNumberFormat="1" applyFont="1" applyFill="1" applyBorder="1" applyAlignment="1">
      <alignment horizontal="right"/>
    </xf>
    <xf numFmtId="2" fontId="3" fillId="2" borderId="10" xfId="1" applyNumberFormat="1" applyFont="1" applyFill="1" applyBorder="1" applyAlignment="1">
      <alignment horizontal="right"/>
    </xf>
    <xf numFmtId="2" fontId="37" fillId="2" borderId="1" xfId="1" applyNumberFormat="1" applyFont="1" applyFill="1" applyBorder="1" applyAlignment="1">
      <alignment horizontal="right"/>
    </xf>
    <xf numFmtId="2" fontId="37" fillId="2" borderId="0" xfId="1" applyNumberFormat="1" applyFont="1" applyFill="1" applyBorder="1" applyAlignment="1">
      <alignment horizontal="right"/>
    </xf>
    <xf numFmtId="2" fontId="3" fillId="7" borderId="10" xfId="1" applyNumberFormat="1" applyFont="1" applyFill="1" applyBorder="1" applyAlignment="1">
      <alignment horizontal="right"/>
    </xf>
    <xf numFmtId="2" fontId="3" fillId="7" borderId="0" xfId="1" applyNumberFormat="1" applyFont="1" applyFill="1" applyBorder="1" applyAlignment="1">
      <alignment horizontal="right"/>
    </xf>
    <xf numFmtId="2" fontId="3" fillId="7" borderId="4" xfId="1" applyNumberFormat="1" applyFont="1" applyFill="1" applyBorder="1" applyAlignment="1">
      <alignment horizontal="right"/>
    </xf>
    <xf numFmtId="170" fontId="4" fillId="0" borderId="2" xfId="0" applyNumberFormat="1" applyFont="1" applyFill="1" applyBorder="1" applyAlignment="1">
      <alignment horizontal="center" vertical="center"/>
    </xf>
    <xf numFmtId="170" fontId="43" fillId="0" borderId="3" xfId="0" applyNumberFormat="1" applyFont="1" applyFill="1" applyBorder="1" applyAlignment="1">
      <alignment horizontal="center" vertical="center"/>
    </xf>
    <xf numFmtId="3" fontId="37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8" fillId="7" borderId="4" xfId="1" applyNumberFormat="1" applyFont="1" applyFill="1" applyBorder="1" applyAlignment="1">
      <alignment horizontal="right"/>
    </xf>
    <xf numFmtId="2" fontId="3" fillId="2" borderId="1" xfId="0" applyNumberFormat="1" applyFont="1" applyFill="1" applyBorder="1" applyProtection="1">
      <protection locked="0"/>
    </xf>
    <xf numFmtId="2" fontId="8" fillId="2" borderId="10" xfId="1" applyNumberFormat="1" applyFont="1" applyFill="1" applyBorder="1" applyAlignment="1">
      <alignment horizontal="right"/>
    </xf>
    <xf numFmtId="2" fontId="8" fillId="2" borderId="1" xfId="1" applyNumberFormat="1" applyFont="1" applyFill="1" applyBorder="1" applyAlignment="1">
      <alignment horizontal="right"/>
    </xf>
    <xf numFmtId="2" fontId="8" fillId="2" borderId="0" xfId="1" applyNumberFormat="1" applyFont="1" applyFill="1" applyBorder="1" applyAlignment="1">
      <alignment horizontal="right"/>
    </xf>
    <xf numFmtId="2" fontId="8" fillId="2" borderId="4" xfId="1" applyNumberFormat="1" applyFont="1" applyFill="1" applyBorder="1" applyAlignment="1">
      <alignment horizontal="right"/>
    </xf>
    <xf numFmtId="3" fontId="8" fillId="2" borderId="10" xfId="0" applyNumberFormat="1" applyFont="1" applyFill="1" applyBorder="1" applyProtection="1">
      <protection locked="0"/>
    </xf>
    <xf numFmtId="3" fontId="8" fillId="2" borderId="10" xfId="0" applyNumberFormat="1" applyFont="1" applyFill="1" applyBorder="1" applyAlignment="1" applyProtection="1">
      <alignment horizontal="right"/>
      <protection locked="0"/>
    </xf>
    <xf numFmtId="3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>
      <alignment horizontal="right"/>
    </xf>
    <xf numFmtId="3" fontId="37" fillId="29" borderId="1" xfId="0" applyNumberFormat="1" applyFont="1" applyFill="1" applyBorder="1" applyAlignment="1" applyProtection="1">
      <alignment horizontal="right"/>
      <protection locked="0"/>
    </xf>
    <xf numFmtId="3" fontId="37" fillId="0" borderId="2" xfId="0" applyNumberFormat="1" applyFont="1" applyFill="1" applyBorder="1" applyAlignment="1" applyProtection="1">
      <alignment horizontal="right"/>
    </xf>
    <xf numFmtId="3" fontId="37" fillId="3" borderId="1" xfId="0" applyNumberFormat="1" applyFont="1" applyFill="1" applyBorder="1" applyAlignment="1" applyProtection="1">
      <alignment horizontal="right"/>
    </xf>
    <xf numFmtId="3" fontId="37" fillId="0" borderId="2" xfId="0" applyNumberFormat="1" applyFont="1" applyFill="1" applyBorder="1" applyAlignment="1">
      <alignment horizontal="right"/>
    </xf>
    <xf numFmtId="3" fontId="37" fillId="2" borderId="3" xfId="0" applyNumberFormat="1" applyFont="1" applyFill="1" applyBorder="1" applyAlignment="1" applyProtection="1">
      <alignment horizontal="right"/>
      <protection locked="0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Protection="1">
      <protection locked="0"/>
    </xf>
    <xf numFmtId="3" fontId="8" fillId="2" borderId="0" xfId="0" applyNumberFormat="1" applyFont="1" applyFill="1" applyBorder="1" applyProtection="1">
      <protection locked="0"/>
    </xf>
    <xf numFmtId="3" fontId="8" fillId="2" borderId="4" xfId="0" applyNumberFormat="1" applyFont="1" applyFill="1" applyBorder="1" applyProtection="1">
      <protection locked="0"/>
    </xf>
    <xf numFmtId="3" fontId="8" fillId="0" borderId="10" xfId="0" applyNumberFormat="1" applyFont="1" applyFill="1" applyBorder="1" applyAlignment="1" applyProtection="1">
      <alignment horizontal="right" vertical="center" wrapText="1"/>
    </xf>
    <xf numFmtId="3" fontId="8" fillId="0" borderId="1" xfId="0" applyNumberFormat="1" applyFont="1" applyFill="1" applyBorder="1" applyProtection="1">
      <protection locked="0"/>
    </xf>
    <xf numFmtId="3" fontId="8" fillId="0" borderId="0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2" borderId="1" xfId="0" applyNumberFormat="1" applyFont="1" applyFill="1" applyBorder="1" applyAlignment="1" applyProtection="1">
      <alignment horizontal="right"/>
      <protection locked="0"/>
    </xf>
    <xf numFmtId="3" fontId="8" fillId="2" borderId="0" xfId="0" applyNumberFormat="1" applyFont="1" applyFill="1" applyBorder="1" applyAlignment="1" applyProtection="1">
      <alignment horizontal="right"/>
      <protection locked="0"/>
    </xf>
    <xf numFmtId="3" fontId="8" fillId="2" borderId="4" xfId="0" applyNumberFormat="1" applyFont="1" applyFill="1" applyBorder="1" applyAlignment="1" applyProtection="1">
      <alignment horizontal="right"/>
      <protection locked="0"/>
    </xf>
    <xf numFmtId="2" fontId="8" fillId="2" borderId="10" xfId="0" applyNumberFormat="1" applyFont="1" applyFill="1" applyBorder="1" applyAlignment="1" applyProtection="1">
      <alignment horizontal="right" vertical="center" wrapText="1"/>
    </xf>
    <xf numFmtId="2" fontId="8" fillId="2" borderId="4" xfId="0" applyNumberFormat="1" applyFont="1" applyFill="1" applyBorder="1" applyAlignment="1" applyProtection="1">
      <alignment horizontal="right"/>
      <protection locked="0"/>
    </xf>
    <xf numFmtId="2" fontId="8" fillId="2" borderId="11" xfId="0" applyNumberFormat="1" applyFont="1" applyFill="1" applyBorder="1" applyAlignment="1" applyProtection="1">
      <alignment horizontal="right" vertical="center" wrapText="1"/>
    </xf>
    <xf numFmtId="2" fontId="8" fillId="2" borderId="6" xfId="0" applyNumberFormat="1" applyFont="1" applyFill="1" applyBorder="1" applyAlignment="1" applyProtection="1">
      <alignment horizontal="right"/>
      <protection locked="0"/>
    </xf>
    <xf numFmtId="2" fontId="8" fillId="2" borderId="5" xfId="0" applyNumberFormat="1" applyFont="1" applyFill="1" applyBorder="1" applyAlignment="1" applyProtection="1">
      <alignment horizontal="right"/>
      <protection locked="0"/>
    </xf>
    <xf numFmtId="3" fontId="8" fillId="2" borderId="10" xfId="0" applyNumberFormat="1" applyFont="1" applyFill="1" applyBorder="1"/>
    <xf numFmtId="3" fontId="8" fillId="2" borderId="1" xfId="0" applyNumberFormat="1" applyFont="1" applyFill="1" applyBorder="1"/>
    <xf numFmtId="3" fontId="8" fillId="2" borderId="0" xfId="0" applyNumberFormat="1" applyFont="1" applyFill="1" applyBorder="1"/>
    <xf numFmtId="3" fontId="8" fillId="2" borderId="4" xfId="0" applyNumberFormat="1" applyFont="1" applyFill="1" applyBorder="1"/>
    <xf numFmtId="3" fontId="8" fillId="2" borderId="1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3" fontId="8" fillId="2" borderId="4" xfId="0" applyNumberFormat="1" applyFont="1" applyFill="1" applyBorder="1" applyAlignment="1">
      <alignment horizontal="right"/>
    </xf>
    <xf numFmtId="3" fontId="8" fillId="2" borderId="10" xfId="64" applyNumberFormat="1" applyFont="1" applyFill="1" applyBorder="1" applyAlignment="1">
      <alignment horizontal="right"/>
    </xf>
    <xf numFmtId="2" fontId="8" fillId="0" borderId="1" xfId="0" applyNumberFormat="1" applyFont="1" applyBorder="1" applyProtection="1"/>
    <xf numFmtId="171" fontId="8" fillId="0" borderId="4" xfId="0" applyNumberFormat="1" applyFont="1" applyFill="1" applyBorder="1" applyAlignment="1" applyProtection="1">
      <alignment vertical="center"/>
    </xf>
    <xf numFmtId="171" fontId="28" fillId="2" borderId="10" xfId="0" applyNumberFormat="1" applyFont="1" applyFill="1" applyBorder="1" applyAlignment="1">
      <alignment horizontal="right" vertical="center" wrapText="1"/>
    </xf>
    <xf numFmtId="171" fontId="9" fillId="2" borderId="1" xfId="0" applyNumberFormat="1" applyFont="1" applyFill="1" applyBorder="1" applyAlignment="1">
      <alignment horizontal="right" vertical="center" wrapText="1"/>
    </xf>
    <xf numFmtId="171" fontId="28" fillId="2" borderId="1" xfId="0" applyNumberFormat="1" applyFont="1" applyFill="1" applyBorder="1" applyAlignment="1">
      <alignment horizontal="right" vertical="center" wrapText="1"/>
    </xf>
    <xf numFmtId="171" fontId="37" fillId="2" borderId="10" xfId="0" applyNumberFormat="1" applyFont="1" applyFill="1" applyBorder="1" applyAlignment="1">
      <alignment horizontal="right" vertical="center" wrapText="1"/>
    </xf>
    <xf numFmtId="171" fontId="3" fillId="2" borderId="10" xfId="0" applyNumberFormat="1" applyFont="1" applyFill="1" applyBorder="1" applyAlignment="1">
      <alignment horizontal="right" vertical="center" wrapText="1"/>
    </xf>
    <xf numFmtId="171" fontId="37" fillId="2" borderId="1" xfId="0" applyNumberFormat="1" applyFont="1" applyFill="1" applyBorder="1" applyAlignment="1">
      <alignment horizontal="right" vertical="center" wrapText="1"/>
    </xf>
    <xf numFmtId="171" fontId="37" fillId="2" borderId="0" xfId="0" applyNumberFormat="1" applyFont="1" applyFill="1" applyBorder="1" applyAlignment="1">
      <alignment horizontal="right" vertical="center" wrapText="1"/>
    </xf>
    <xf numFmtId="171" fontId="3" fillId="2" borderId="0" xfId="0" applyNumberFormat="1" applyFont="1" applyFill="1" applyBorder="1" applyAlignment="1">
      <alignment horizontal="right" vertical="center" wrapText="1"/>
    </xf>
    <xf numFmtId="171" fontId="3" fillId="2" borderId="4" xfId="0" applyNumberFormat="1" applyFont="1" applyFill="1" applyBorder="1" applyAlignment="1">
      <alignment horizontal="right" vertical="center" wrapText="1"/>
    </xf>
    <xf numFmtId="171" fontId="8" fillId="0" borderId="4" xfId="0" applyNumberFormat="1" applyFont="1" applyFill="1" applyBorder="1" applyAlignment="1" applyProtection="1"/>
    <xf numFmtId="171" fontId="28" fillId="2" borderId="11" xfId="0" applyNumberFormat="1" applyFont="1" applyFill="1" applyBorder="1" applyAlignment="1">
      <alignment horizontal="right" vertical="center" wrapText="1"/>
    </xf>
    <xf numFmtId="171" fontId="9" fillId="2" borderId="3" xfId="0" applyNumberFormat="1" applyFont="1" applyFill="1" applyBorder="1" applyAlignment="1">
      <alignment horizontal="right" vertical="center" wrapText="1"/>
    </xf>
    <xf numFmtId="171" fontId="28" fillId="2" borderId="3" xfId="0" applyNumberFormat="1" applyFont="1" applyFill="1" applyBorder="1" applyAlignment="1">
      <alignment horizontal="right" vertical="center" wrapText="1"/>
    </xf>
    <xf numFmtId="171" fontId="37" fillId="2" borderId="11" xfId="0" applyNumberFormat="1" applyFont="1" applyFill="1" applyBorder="1" applyAlignment="1">
      <alignment horizontal="right" vertical="center" wrapText="1"/>
    </xf>
    <xf numFmtId="171" fontId="3" fillId="2" borderId="11" xfId="0" applyNumberFormat="1" applyFont="1" applyFill="1" applyBorder="1" applyAlignment="1">
      <alignment horizontal="right" vertical="center" wrapText="1"/>
    </xf>
    <xf numFmtId="171" fontId="37" fillId="2" borderId="3" xfId="0" applyNumberFormat="1" applyFont="1" applyFill="1" applyBorder="1" applyAlignment="1">
      <alignment horizontal="right" vertical="center" wrapText="1"/>
    </xf>
    <xf numFmtId="171" fontId="37" fillId="2" borderId="6" xfId="0" applyNumberFormat="1" applyFont="1" applyFill="1" applyBorder="1" applyAlignment="1">
      <alignment horizontal="right" vertical="center" wrapText="1"/>
    </xf>
    <xf numFmtId="171" fontId="3" fillId="2" borderId="6" xfId="0" applyNumberFormat="1" applyFont="1" applyFill="1" applyBorder="1" applyAlignment="1">
      <alignment horizontal="right" vertical="center" wrapText="1"/>
    </xf>
    <xf numFmtId="171" fontId="3" fillId="2" borderId="5" xfId="0" applyNumberFormat="1" applyFont="1" applyFill="1" applyBorder="1" applyAlignment="1">
      <alignment horizontal="right" vertical="center" wrapText="1"/>
    </xf>
    <xf numFmtId="1" fontId="8" fillId="2" borderId="1" xfId="0" applyNumberFormat="1" applyFont="1" applyFill="1" applyBorder="1" applyProtection="1">
      <protection locked="0"/>
    </xf>
    <xf numFmtId="1" fontId="8" fillId="2" borderId="3" xfId="0" applyNumberFormat="1" applyFont="1" applyFill="1" applyBorder="1" applyProtection="1">
      <protection locked="0"/>
    </xf>
    <xf numFmtId="4" fontId="8" fillId="2" borderId="4" xfId="0" applyNumberFormat="1" applyFont="1" applyFill="1" applyBorder="1"/>
    <xf numFmtId="4" fontId="8" fillId="2" borderId="4" xfId="0" applyNumberFormat="1" applyFont="1" applyFill="1" applyBorder="1" applyProtection="1">
      <protection locked="0"/>
    </xf>
    <xf numFmtId="4" fontId="9" fillId="0" borderId="0" xfId="0" applyNumberFormat="1" applyFont="1"/>
    <xf numFmtId="4" fontId="8" fillId="0" borderId="4" xfId="0" applyNumberFormat="1" applyFont="1" applyFill="1" applyBorder="1" applyAlignment="1">
      <alignment horizontal="left" indent="1"/>
    </xf>
    <xf numFmtId="4" fontId="8" fillId="2" borderId="10" xfId="64" applyNumberFormat="1" applyFont="1" applyFill="1" applyBorder="1" applyAlignment="1">
      <alignment horizontal="right"/>
    </xf>
    <xf numFmtId="4" fontId="8" fillId="2" borderId="1" xfId="64" applyNumberFormat="1" applyFont="1" applyFill="1" applyBorder="1" applyAlignment="1">
      <alignment horizontal="right"/>
    </xf>
    <xf numFmtId="4" fontId="8" fillId="2" borderId="0" xfId="64" applyNumberFormat="1" applyFont="1" applyFill="1" applyBorder="1" applyAlignment="1">
      <alignment horizontal="right"/>
    </xf>
    <xf numFmtId="4" fontId="8" fillId="2" borderId="4" xfId="64" applyNumberFormat="1" applyFont="1" applyFill="1" applyBorder="1" applyAlignment="1">
      <alignment horizontal="right"/>
    </xf>
    <xf numFmtId="4" fontId="8" fillId="2" borderId="10" xfId="0" applyNumberFormat="1" applyFont="1" applyFill="1" applyBorder="1" applyAlignment="1">
      <alignment horizontal="right"/>
    </xf>
    <xf numFmtId="4" fontId="8" fillId="0" borderId="4" xfId="0" applyNumberFormat="1" applyFont="1" applyFill="1" applyBorder="1" applyAlignment="1">
      <alignment horizontal="left" indent="4"/>
    </xf>
    <xf numFmtId="2" fontId="8" fillId="2" borderId="5" xfId="0" applyNumberFormat="1" applyFont="1" applyFill="1" applyBorder="1" applyAlignment="1">
      <alignment horizontal="right"/>
    </xf>
    <xf numFmtId="3" fontId="8" fillId="0" borderId="4" xfId="0" applyNumberFormat="1" applyFont="1" applyFill="1" applyBorder="1"/>
    <xf numFmtId="2" fontId="8" fillId="0" borderId="4" xfId="0" applyNumberFormat="1" applyFont="1" applyFill="1" applyBorder="1" applyAlignment="1">
      <alignment horizontal="left" indent="4"/>
    </xf>
    <xf numFmtId="2" fontId="3" fillId="7" borderId="0" xfId="0" applyNumberFormat="1" applyFont="1" applyFill="1" applyBorder="1" applyAlignment="1" applyProtection="1">
      <alignment horizontal="right"/>
      <protection locked="0"/>
    </xf>
    <xf numFmtId="2" fontId="3" fillId="7" borderId="4" xfId="0" applyNumberFormat="1" applyFont="1" applyFill="1" applyBorder="1" applyAlignment="1" applyProtection="1">
      <alignment horizontal="right"/>
      <protection locked="0"/>
    </xf>
    <xf numFmtId="2" fontId="3" fillId="7" borderId="1" xfId="0" applyNumberFormat="1" applyFont="1" applyFill="1" applyBorder="1" applyAlignment="1" applyProtection="1">
      <alignment horizontal="right"/>
      <protection locked="0"/>
    </xf>
    <xf numFmtId="3" fontId="37" fillId="2" borderId="11" xfId="0" applyNumberFormat="1" applyFont="1" applyFill="1" applyBorder="1" applyAlignment="1" applyProtection="1">
      <alignment horizontal="right"/>
      <protection locked="0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3" fontId="37" fillId="2" borderId="6" xfId="0" applyNumberFormat="1" applyFont="1" applyFill="1" applyBorder="1" applyAlignment="1" applyProtection="1">
      <alignment horizontal="right"/>
      <protection locked="0"/>
    </xf>
    <xf numFmtId="3" fontId="3" fillId="2" borderId="3" xfId="0" applyNumberFormat="1" applyFont="1" applyFill="1" applyBorder="1" applyAlignment="1" applyProtection="1">
      <alignment horizontal="right"/>
      <protection locked="0"/>
    </xf>
    <xf numFmtId="3" fontId="3" fillId="2" borderId="5" xfId="0" applyNumberFormat="1" applyFont="1" applyFill="1" applyBorder="1" applyAlignment="1" applyProtection="1">
      <alignment horizontal="right"/>
      <protection locked="0"/>
    </xf>
    <xf numFmtId="3" fontId="3" fillId="2" borderId="6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/>
    <xf numFmtId="2" fontId="8" fillId="4" borderId="15" xfId="0" applyNumberFormat="1" applyFont="1" applyFill="1" applyBorder="1" applyAlignment="1" applyProtection="1">
      <alignment horizontal="right"/>
      <protection locked="0"/>
    </xf>
    <xf numFmtId="2" fontId="8" fillId="0" borderId="6" xfId="0" applyNumberFormat="1" applyFont="1" applyFill="1" applyBorder="1"/>
    <xf numFmtId="2" fontId="8" fillId="2" borderId="11" xfId="0" applyNumberFormat="1" applyFont="1" applyFill="1" applyBorder="1" applyProtection="1">
      <protection locked="0"/>
    </xf>
    <xf numFmtId="1" fontId="8" fillId="2" borderId="1" xfId="0" applyNumberFormat="1" applyFont="1" applyFill="1" applyBorder="1" applyAlignment="1" applyProtection="1">
      <alignment horizontal="right"/>
      <protection locked="0"/>
    </xf>
    <xf numFmtId="1" fontId="8" fillId="2" borderId="3" xfId="0" applyNumberFormat="1" applyFont="1" applyFill="1" applyBorder="1" applyAlignment="1" applyProtection="1">
      <alignment horizontal="right"/>
      <protection locked="0"/>
    </xf>
    <xf numFmtId="3" fontId="8" fillId="0" borderId="5" xfId="0" applyNumberFormat="1" applyFont="1" applyFill="1" applyBorder="1"/>
    <xf numFmtId="3" fontId="8" fillId="2" borderId="11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>
      <alignment horizontal="right"/>
    </xf>
    <xf numFmtId="3" fontId="8" fillId="2" borderId="6" xfId="0" applyNumberFormat="1" applyFont="1" applyFill="1" applyBorder="1" applyAlignment="1">
      <alignment horizontal="right"/>
    </xf>
    <xf numFmtId="3" fontId="8" fillId="2" borderId="5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 applyProtection="1">
      <alignment horizontal="right"/>
      <protection locked="0"/>
    </xf>
    <xf numFmtId="3" fontId="17" fillId="0" borderId="4" xfId="0" applyNumberFormat="1" applyFont="1" applyFill="1" applyBorder="1"/>
    <xf numFmtId="2" fontId="17" fillId="0" borderId="4" xfId="0" applyNumberFormat="1" applyFont="1" applyFill="1" applyBorder="1"/>
    <xf numFmtId="2" fontId="8" fillId="0" borderId="4" xfId="0" applyNumberFormat="1" applyFont="1" applyBorder="1"/>
    <xf numFmtId="2" fontId="8" fillId="0" borderId="5" xfId="0" applyNumberFormat="1" applyFont="1" applyBorder="1"/>
    <xf numFmtId="0" fontId="3" fillId="0" borderId="0" xfId="0" applyFont="1"/>
    <xf numFmtId="0" fontId="18" fillId="0" borderId="12" xfId="0" applyFont="1" applyFill="1" applyBorder="1" applyAlignment="1">
      <alignment horizontal="center" vertical="center" wrapText="1"/>
    </xf>
    <xf numFmtId="166" fontId="38" fillId="29" borderId="7" xfId="0" applyNumberFormat="1" applyFont="1" applyFill="1" applyBorder="1" applyProtection="1">
      <protection locked="0"/>
    </xf>
    <xf numFmtId="17" fontId="43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8" fillId="29" borderId="8" xfId="0" applyNumberFormat="1" applyFont="1" applyFill="1" applyBorder="1" applyProtection="1">
      <protection locked="0"/>
    </xf>
    <xf numFmtId="4" fontId="79" fillId="2" borderId="4" xfId="0" applyNumberFormat="1" applyFont="1" applyFill="1" applyBorder="1" applyProtection="1">
      <protection locked="0"/>
    </xf>
    <xf numFmtId="4" fontId="79" fillId="2" borderId="5" xfId="0" applyNumberFormat="1" applyFont="1" applyFill="1" applyBorder="1" applyProtection="1">
      <protection locked="0"/>
    </xf>
    <xf numFmtId="4" fontId="3" fillId="0" borderId="0" xfId="0" applyNumberFormat="1" applyFont="1"/>
    <xf numFmtId="0" fontId="18" fillId="0" borderId="12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170" fontId="4" fillId="0" borderId="39" xfId="0" applyNumberFormat="1" applyFont="1" applyFill="1" applyBorder="1" applyAlignment="1">
      <alignment horizontal="center" vertical="center"/>
    </xf>
    <xf numFmtId="2" fontId="3" fillId="7" borderId="10" xfId="64" applyNumberFormat="1" applyFont="1" applyFill="1" applyBorder="1" applyAlignment="1" applyProtection="1">
      <alignment horizontal="right"/>
      <protection locked="0"/>
    </xf>
    <xf numFmtId="2" fontId="3" fillId="7" borderId="11" xfId="64" applyNumberFormat="1" applyFont="1" applyFill="1" applyBorder="1" applyAlignment="1" applyProtection="1">
      <alignment horizontal="right"/>
      <protection locked="0"/>
    </xf>
    <xf numFmtId="173" fontId="38" fillId="7" borderId="10" xfId="1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67" fontId="39" fillId="0" borderId="1" xfId="0" applyNumberFormat="1" applyFont="1" applyFill="1" applyBorder="1" applyProtection="1"/>
    <xf numFmtId="165" fontId="38" fillId="0" borderId="1" xfId="0" applyNumberFormat="1" applyFont="1" applyFill="1" applyBorder="1" applyAlignment="1" applyProtection="1">
      <alignment horizontal="right"/>
      <protection locked="0"/>
    </xf>
    <xf numFmtId="10" fontId="3" fillId="7" borderId="1" xfId="0" applyNumberFormat="1" applyFont="1" applyFill="1" applyBorder="1" applyProtection="1">
      <protection locked="0"/>
    </xf>
    <xf numFmtId="173" fontId="38" fillId="7" borderId="1" xfId="1" applyNumberFormat="1" applyFont="1" applyFill="1" applyBorder="1" applyAlignment="1">
      <alignment horizontal="right"/>
    </xf>
    <xf numFmtId="2" fontId="38" fillId="3" borderId="25" xfId="0" applyNumberFormat="1" applyFont="1" applyFill="1" applyBorder="1" applyAlignment="1" applyProtection="1">
      <alignment horizontal="right"/>
    </xf>
    <xf numFmtId="166" fontId="38" fillId="29" borderId="2" xfId="0" applyNumberFormat="1" applyFont="1" applyFill="1" applyBorder="1" applyProtection="1">
      <protection locked="0"/>
    </xf>
    <xf numFmtId="2" fontId="3" fillId="0" borderId="2" xfId="0" applyNumberFormat="1" applyFont="1" applyFill="1" applyBorder="1" applyAlignment="1" applyProtection="1">
      <alignment horizontal="right"/>
    </xf>
    <xf numFmtId="2" fontId="3" fillId="3" borderId="1" xfId="0" applyNumberFormat="1" applyFont="1" applyFill="1" applyBorder="1" applyAlignment="1" applyProtection="1">
      <alignment horizontal="right"/>
    </xf>
    <xf numFmtId="2" fontId="3" fillId="3" borderId="3" xfId="0" applyNumberFormat="1" applyFont="1" applyFill="1" applyBorder="1" applyAlignment="1" applyProtection="1">
      <alignment horizontal="right"/>
    </xf>
    <xf numFmtId="166" fontId="38" fillId="29" borderId="4" xfId="0" applyNumberFormat="1" applyFont="1" applyFill="1" applyBorder="1" applyProtection="1">
      <protection locked="0"/>
    </xf>
    <xf numFmtId="0" fontId="17" fillId="0" borderId="16" xfId="0" applyFont="1" applyBorder="1" applyAlignment="1">
      <alignment horizontal="center" vertical="center"/>
    </xf>
    <xf numFmtId="170" fontId="4" fillId="0" borderId="17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17" fontId="75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8" fillId="29" borderId="10" xfId="0" applyNumberFormat="1" applyFont="1" applyFill="1" applyBorder="1" applyProtection="1">
      <protection locked="0"/>
    </xf>
    <xf numFmtId="167" fontId="39" fillId="0" borderId="8" xfId="0" applyNumberFormat="1" applyFont="1" applyFill="1" applyBorder="1" applyProtection="1"/>
    <xf numFmtId="0" fontId="18" fillId="0" borderId="12" xfId="0" applyFont="1" applyFill="1" applyBorder="1" applyAlignment="1">
      <alignment horizontal="center" vertical="center" wrapText="1"/>
    </xf>
    <xf numFmtId="3" fontId="37" fillId="7" borderId="10" xfId="0" applyNumberFormat="1" applyFont="1" applyFill="1" applyBorder="1" applyAlignment="1" applyProtection="1">
      <alignment horizontal="right"/>
      <protection locked="0"/>
    </xf>
    <xf numFmtId="3" fontId="37" fillId="7" borderId="1" xfId="0" applyNumberFormat="1" applyFont="1" applyFill="1" applyBorder="1" applyAlignment="1" applyProtection="1">
      <alignment horizontal="right"/>
      <protection locked="0"/>
    </xf>
    <xf numFmtId="3" fontId="37" fillId="7" borderId="0" xfId="0" applyNumberFormat="1" applyFont="1" applyFill="1" applyBorder="1" applyAlignment="1" applyProtection="1">
      <alignment horizontal="right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78" fillId="2" borderId="1" xfId="0" applyNumberFormat="1" applyFont="1" applyFill="1" applyBorder="1" applyAlignment="1" applyProtection="1">
      <alignment horizontal="right"/>
      <protection locked="0"/>
    </xf>
    <xf numFmtId="1" fontId="7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2" fontId="38" fillId="3" borderId="19" xfId="0" applyNumberFormat="1" applyFont="1" applyFill="1" applyBorder="1" applyAlignment="1" applyProtection="1">
      <alignment horizontal="right"/>
    </xf>
    <xf numFmtId="3" fontId="49" fillId="0" borderId="7" xfId="0" applyNumberFormat="1" applyFont="1" applyFill="1" applyBorder="1" applyAlignment="1">
      <alignment horizontal="center"/>
    </xf>
    <xf numFmtId="166" fontId="38" fillId="29" borderId="12" xfId="0" applyNumberFormat="1" applyFont="1" applyFill="1" applyBorder="1" applyProtection="1">
      <protection locked="0"/>
    </xf>
    <xf numFmtId="0" fontId="18" fillId="0" borderId="12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 applyProtection="1">
      <alignment horizontal="right"/>
    </xf>
    <xf numFmtId="2" fontId="3" fillId="3" borderId="11" xfId="0" applyNumberFormat="1" applyFont="1" applyFill="1" applyBorder="1" applyAlignment="1" applyProtection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 wrapText="1"/>
    </xf>
    <xf numFmtId="165" fontId="3" fillId="0" borderId="0" xfId="0" applyNumberFormat="1" applyFont="1" applyFill="1" applyBorder="1" applyAlignment="1" applyProtection="1">
      <alignment horizontal="right"/>
      <protection locked="0"/>
    </xf>
    <xf numFmtId="165" fontId="3" fillId="0" borderId="0" xfId="0" applyNumberFormat="1" applyFont="1" applyFill="1" applyBorder="1"/>
    <xf numFmtId="165" fontId="12" fillId="0" borderId="0" xfId="0" applyNumberFormat="1" applyFont="1" applyFill="1" applyBorder="1"/>
    <xf numFmtId="10" fontId="3" fillId="29" borderId="0" xfId="0" applyNumberFormat="1" applyFont="1" applyFill="1" applyBorder="1" applyAlignment="1" applyProtection="1">
      <alignment horizontal="right"/>
      <protection locked="0"/>
    </xf>
    <xf numFmtId="167" fontId="3" fillId="0" borderId="0" xfId="0" applyNumberFormat="1" applyFont="1" applyFill="1" applyBorder="1" applyProtection="1">
      <protection locked="0"/>
    </xf>
    <xf numFmtId="2" fontId="3" fillId="3" borderId="15" xfId="0" applyNumberFormat="1" applyFont="1" applyFill="1" applyBorder="1" applyAlignment="1" applyProtection="1">
      <alignment horizontal="right"/>
    </xf>
    <xf numFmtId="166" fontId="3" fillId="29" borderId="7" xfId="0" applyNumberFormat="1" applyFont="1" applyFill="1" applyBorder="1" applyProtection="1">
      <protection locked="0"/>
    </xf>
    <xf numFmtId="3" fontId="28" fillId="7" borderId="0" xfId="0" applyNumberFormat="1" applyFont="1" applyFill="1" applyBorder="1" applyAlignment="1" applyProtection="1">
      <alignment horizontal="right"/>
      <protection locked="0"/>
    </xf>
    <xf numFmtId="3" fontId="3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3" fillId="7" borderId="4" xfId="0" applyNumberFormat="1" applyFont="1" applyFill="1" applyBorder="1" applyAlignment="1" applyProtection="1">
      <alignment horizontal="right" vertical="center" wrapText="1"/>
    </xf>
    <xf numFmtId="171" fontId="3" fillId="7" borderId="4" xfId="0" applyNumberFormat="1" applyFont="1" applyFill="1" applyBorder="1" applyAlignment="1">
      <alignment horizontal="right" vertical="center" wrapText="1"/>
    </xf>
    <xf numFmtId="171" fontId="3" fillId="7" borderId="5" xfId="0" applyNumberFormat="1" applyFont="1" applyFill="1" applyBorder="1" applyAlignment="1">
      <alignment horizontal="right" vertical="center" wrapText="1"/>
    </xf>
    <xf numFmtId="171" fontId="3" fillId="7" borderId="0" xfId="0" applyNumberFormat="1" applyFont="1" applyFill="1" applyBorder="1" applyAlignment="1" applyProtection="1">
      <alignment horizontal="right"/>
      <protection locked="0"/>
    </xf>
    <xf numFmtId="171" fontId="3" fillId="7" borderId="4" xfId="0" applyNumberFormat="1" applyFont="1" applyFill="1" applyBorder="1" applyAlignment="1" applyProtection="1">
      <alignment horizontal="right"/>
      <protection locked="0"/>
    </xf>
    <xf numFmtId="2" fontId="8" fillId="7" borderId="4" xfId="64" applyNumberFormat="1" applyFont="1" applyFill="1" applyBorder="1" applyAlignment="1" applyProtection="1">
      <alignment horizontal="right"/>
      <protection locked="0"/>
    </xf>
    <xf numFmtId="10" fontId="3" fillId="7" borderId="4" xfId="1" applyNumberFormat="1" applyFont="1" applyFill="1" applyBorder="1" applyAlignment="1" applyProtection="1">
      <alignment horizontal="right"/>
      <protection locked="0"/>
    </xf>
    <xf numFmtId="2" fontId="8" fillId="7" borderId="4" xfId="1" applyNumberFormat="1" applyFont="1" applyFill="1" applyBorder="1" applyAlignment="1" applyProtection="1">
      <alignment horizontal="right"/>
      <protection locked="0"/>
    </xf>
    <xf numFmtId="2" fontId="3" fillId="7" borderId="1" xfId="0" applyNumberFormat="1" applyFont="1" applyFill="1" applyBorder="1" applyProtection="1">
      <protection locked="0"/>
    </xf>
    <xf numFmtId="2" fontId="3" fillId="7" borderId="0" xfId="0" applyNumberFormat="1" applyFont="1" applyFill="1" applyBorder="1" applyProtection="1">
      <protection locked="0"/>
    </xf>
    <xf numFmtId="2" fontId="3" fillId="7" borderId="4" xfId="0" applyNumberFormat="1" applyFont="1" applyFill="1" applyBorder="1" applyProtection="1">
      <protection locked="0"/>
    </xf>
    <xf numFmtId="3" fontId="3" fillId="7" borderId="6" xfId="0" applyNumberFormat="1" applyFont="1" applyFill="1" applyBorder="1" applyAlignment="1" applyProtection="1">
      <alignment horizontal="right"/>
      <protection locked="0"/>
    </xf>
    <xf numFmtId="2" fontId="3" fillId="7" borderId="0" xfId="0" applyNumberFormat="1" applyFont="1" applyFill="1" applyBorder="1" applyAlignment="1" applyProtection="1">
      <alignment horizontal="right"/>
    </xf>
    <xf numFmtId="2" fontId="3" fillId="7" borderId="4" xfId="0" applyNumberFormat="1" applyFont="1" applyFill="1" applyBorder="1" applyAlignment="1" applyProtection="1">
      <alignment horizontal="right"/>
    </xf>
    <xf numFmtId="2" fontId="3" fillId="7" borderId="6" xfId="0" applyNumberFormat="1" applyFont="1" applyFill="1" applyBorder="1" applyAlignment="1" applyProtection="1">
      <alignment horizontal="right"/>
    </xf>
    <xf numFmtId="2" fontId="3" fillId="7" borderId="5" xfId="0" applyNumberFormat="1" applyFont="1" applyFill="1" applyBorder="1" applyAlignment="1" applyProtection="1">
      <alignment horizontal="right"/>
    </xf>
    <xf numFmtId="167" fontId="5" fillId="0" borderId="12" xfId="0" applyNumberFormat="1" applyFont="1" applyFill="1" applyBorder="1" applyProtection="1"/>
    <xf numFmtId="165" fontId="3" fillId="0" borderId="10" xfId="0" applyNumberFormat="1" applyFont="1" applyFill="1" applyBorder="1" applyAlignment="1" applyProtection="1">
      <alignment horizontal="right" vertical="center" wrapText="1"/>
    </xf>
    <xf numFmtId="165" fontId="3" fillId="0" borderId="10" xfId="0" applyNumberFormat="1" applyFont="1" applyFill="1" applyBorder="1" applyAlignment="1" applyProtection="1">
      <alignment horizontal="right"/>
      <protection locked="0"/>
    </xf>
    <xf numFmtId="165" fontId="3" fillId="0" borderId="10" xfId="0" applyNumberFormat="1" applyFont="1" applyFill="1" applyBorder="1"/>
    <xf numFmtId="165" fontId="12" fillId="0" borderId="10" xfId="0" applyNumberFormat="1" applyFont="1" applyFill="1" applyBorder="1"/>
    <xf numFmtId="10" fontId="3" fillId="29" borderId="10" xfId="0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>
      <protection locked="0"/>
    </xf>
    <xf numFmtId="2" fontId="3" fillId="3" borderId="19" xfId="0" applyNumberFormat="1" applyFont="1" applyFill="1" applyBorder="1" applyAlignment="1" applyProtection="1">
      <alignment horizontal="right"/>
    </xf>
    <xf numFmtId="166" fontId="3" fillId="29" borderId="12" xfId="0" applyNumberFormat="1" applyFont="1" applyFill="1" applyBorder="1" applyProtection="1">
      <protection locked="0"/>
    </xf>
    <xf numFmtId="2" fontId="3" fillId="7" borderId="10" xfId="0" applyNumberFormat="1" applyFont="1" applyFill="1" applyBorder="1" applyAlignment="1" applyProtection="1">
      <alignment horizontal="right"/>
    </xf>
    <xf numFmtId="2" fontId="3" fillId="7" borderId="11" xfId="0" applyNumberFormat="1" applyFont="1" applyFill="1" applyBorder="1" applyAlignment="1" applyProtection="1">
      <alignment horizontal="right"/>
    </xf>
    <xf numFmtId="170" fontId="55" fillId="0" borderId="5" xfId="0" applyNumberFormat="1" applyFont="1" applyFill="1" applyBorder="1" applyAlignment="1">
      <alignment horizontal="center" vertical="center"/>
    </xf>
    <xf numFmtId="165" fontId="38" fillId="0" borderId="4" xfId="0" applyNumberFormat="1" applyFont="1" applyFill="1" applyBorder="1" applyAlignment="1">
      <alignment horizontal="right" vertical="center" wrapText="1"/>
    </xf>
    <xf numFmtId="3" fontId="3" fillId="7" borderId="5" xfId="0" applyNumberFormat="1" applyFont="1" applyFill="1" applyBorder="1" applyAlignment="1" applyProtection="1">
      <alignment horizontal="right"/>
      <protection locked="0"/>
    </xf>
    <xf numFmtId="170" fontId="4" fillId="0" borderId="3" xfId="0" applyNumberFormat="1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8" xfId="0" applyNumberFormat="1" applyFont="1" applyFill="1" applyBorder="1" applyProtection="1"/>
    <xf numFmtId="165" fontId="3" fillId="0" borderId="4" xfId="0" applyNumberFormat="1" applyFont="1" applyFill="1" applyBorder="1" applyAlignment="1" applyProtection="1">
      <alignment horizontal="right" vertical="center" wrapText="1"/>
    </xf>
    <xf numFmtId="165" fontId="3" fillId="0" borderId="4" xfId="0" applyNumberFormat="1" applyFont="1" applyFill="1" applyBorder="1" applyAlignment="1" applyProtection="1">
      <alignment horizontal="right"/>
      <protection locked="0"/>
    </xf>
    <xf numFmtId="165" fontId="3" fillId="0" borderId="4" xfId="0" applyNumberFormat="1" applyFont="1" applyFill="1" applyBorder="1"/>
    <xf numFmtId="165" fontId="12" fillId="0" borderId="4" xfId="0" applyNumberFormat="1" applyFont="1" applyFill="1" applyBorder="1"/>
    <xf numFmtId="10" fontId="3" fillId="29" borderId="4" xfId="0" applyNumberFormat="1" applyFont="1" applyFill="1" applyBorder="1" applyAlignment="1" applyProtection="1">
      <alignment horizontal="right"/>
      <protection locked="0"/>
    </xf>
    <xf numFmtId="167" fontId="3" fillId="0" borderId="4" xfId="0" applyNumberFormat="1" applyFont="1" applyFill="1" applyBorder="1" applyProtection="1">
      <protection locked="0"/>
    </xf>
    <xf numFmtId="2" fontId="3" fillId="3" borderId="26" xfId="0" applyNumberFormat="1" applyFont="1" applyFill="1" applyBorder="1" applyAlignment="1" applyProtection="1">
      <alignment horizontal="right"/>
    </xf>
    <xf numFmtId="166" fontId="3" fillId="29" borderId="8" xfId="0" applyNumberFormat="1" applyFont="1" applyFill="1" applyBorder="1" applyProtection="1">
      <protection locked="0"/>
    </xf>
    <xf numFmtId="165" fontId="3" fillId="0" borderId="0" xfId="0" applyNumberFormat="1" applyFont="1" applyBorder="1"/>
    <xf numFmtId="168" fontId="5" fillId="0" borderId="0" xfId="0" applyNumberFormat="1" applyFont="1" applyBorder="1"/>
    <xf numFmtId="165" fontId="3" fillId="0" borderId="0" xfId="0" applyNumberFormat="1" applyFont="1"/>
    <xf numFmtId="2" fontId="80" fillId="0" borderId="0" xfId="0" applyNumberFormat="1" applyFont="1" applyBorder="1" applyProtection="1">
      <protection locked="0"/>
    </xf>
    <xf numFmtId="3" fontId="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7" borderId="4" xfId="0" applyNumberFormat="1" applyFont="1" applyFill="1" applyBorder="1" applyAlignment="1" applyProtection="1">
      <alignment horizontal="right"/>
      <protection locked="0"/>
    </xf>
    <xf numFmtId="3" fontId="28" fillId="7" borderId="1" xfId="0" applyNumberFormat="1" applyFont="1" applyFill="1" applyBorder="1" applyAlignment="1" applyProtection="1">
      <alignment horizontal="right"/>
      <protection locked="0"/>
    </xf>
    <xf numFmtId="3" fontId="3" fillId="7" borderId="1" xfId="0" applyNumberFormat="1" applyFont="1" applyFill="1" applyBorder="1" applyAlignment="1" applyProtection="1">
      <alignment horizontal="right" vertical="center" wrapText="1"/>
    </xf>
    <xf numFmtId="3" fontId="3" fillId="7" borderId="1" xfId="0" applyNumberFormat="1" applyFont="1" applyFill="1" applyBorder="1" applyAlignment="1" applyProtection="1">
      <alignment horizontal="right"/>
      <protection locked="0"/>
    </xf>
    <xf numFmtId="171" fontId="3" fillId="7" borderId="1" xfId="0" applyNumberFormat="1" applyFont="1" applyFill="1" applyBorder="1" applyAlignment="1">
      <alignment horizontal="right" vertical="center" wrapText="1"/>
    </xf>
    <xf numFmtId="171" fontId="3" fillId="7" borderId="3" xfId="0" applyNumberFormat="1" applyFont="1" applyFill="1" applyBorder="1" applyAlignment="1">
      <alignment horizontal="right" vertical="center" wrapText="1"/>
    </xf>
    <xf numFmtId="171" fontId="3" fillId="7" borderId="6" xfId="0" applyNumberFormat="1" applyFont="1" applyFill="1" applyBorder="1" applyAlignment="1">
      <alignment horizontal="right" vertical="center" wrapText="1"/>
    </xf>
    <xf numFmtId="3" fontId="3" fillId="7" borderId="0" xfId="0" applyNumberFormat="1" applyFont="1" applyFill="1" applyBorder="1" applyAlignment="1" applyProtection="1">
      <alignment horizontal="right" vertical="center" wrapText="1"/>
    </xf>
    <xf numFmtId="2" fontId="8" fillId="7" borderId="1" xfId="0" applyNumberFormat="1" applyFont="1" applyFill="1" applyBorder="1" applyAlignment="1" applyProtection="1">
      <alignment horizontal="right"/>
      <protection locked="0"/>
    </xf>
    <xf numFmtId="171" fontId="3" fillId="7" borderId="1" xfId="0" applyNumberFormat="1" applyFont="1" applyFill="1" applyBorder="1" applyAlignment="1" applyProtection="1">
      <alignment horizontal="right"/>
      <protection locked="0"/>
    </xf>
    <xf numFmtId="2" fontId="8" fillId="7" borderId="1" xfId="64" applyNumberFormat="1" applyFont="1" applyFill="1" applyBorder="1" applyAlignment="1" applyProtection="1">
      <alignment horizontal="right"/>
      <protection locked="0"/>
    </xf>
    <xf numFmtId="2" fontId="8" fillId="7" borderId="0" xfId="64" applyNumberFormat="1" applyFont="1" applyFill="1" applyBorder="1" applyAlignment="1" applyProtection="1">
      <alignment horizontal="right"/>
      <protection locked="0"/>
    </xf>
    <xf numFmtId="10" fontId="3" fillId="7" borderId="1" xfId="1" applyNumberFormat="1" applyFont="1" applyFill="1" applyBorder="1" applyAlignment="1" applyProtection="1">
      <alignment horizontal="right"/>
      <protection locked="0"/>
    </xf>
    <xf numFmtId="10" fontId="3" fillId="7" borderId="0" xfId="1" applyNumberFormat="1" applyFont="1" applyFill="1" applyBorder="1" applyAlignment="1" applyProtection="1">
      <alignment horizontal="right"/>
      <protection locked="0"/>
    </xf>
    <xf numFmtId="2" fontId="8" fillId="7" borderId="1" xfId="1" applyNumberFormat="1" applyFont="1" applyFill="1" applyBorder="1" applyAlignment="1" applyProtection="1">
      <alignment horizontal="right"/>
      <protection locked="0"/>
    </xf>
    <xf numFmtId="2" fontId="8" fillId="7" borderId="0" xfId="1" applyNumberFormat="1" applyFont="1" applyFill="1" applyBorder="1" applyAlignment="1" applyProtection="1">
      <alignment horizontal="right"/>
      <protection locked="0"/>
    </xf>
    <xf numFmtId="2" fontId="3" fillId="7" borderId="1" xfId="1" applyNumberFormat="1" applyFont="1" applyFill="1" applyBorder="1" applyAlignment="1">
      <alignment horizontal="right"/>
    </xf>
    <xf numFmtId="2" fontId="3" fillId="7" borderId="1" xfId="0" applyNumberFormat="1" applyFont="1" applyFill="1" applyBorder="1" applyAlignment="1" applyProtection="1">
      <alignment horizontal="right"/>
    </xf>
    <xf numFmtId="2" fontId="3" fillId="7" borderId="3" xfId="0" applyNumberFormat="1" applyFont="1" applyFill="1" applyBorder="1" applyAlignment="1" applyProtection="1">
      <alignment horizontal="right"/>
    </xf>
    <xf numFmtId="0" fontId="3" fillId="0" borderId="12" xfId="0" applyFont="1" applyBorder="1"/>
    <xf numFmtId="0" fontId="36" fillId="5" borderId="2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4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 textRotation="255"/>
      <protection locked="0"/>
    </xf>
    <xf numFmtId="0" fontId="14" fillId="0" borderId="0" xfId="0" applyFont="1" applyFill="1" applyBorder="1" applyAlignment="1" applyProtection="1">
      <alignment horizontal="center" vertical="center" textRotation="255"/>
      <protection locked="0"/>
    </xf>
    <xf numFmtId="0" fontId="14" fillId="0" borderId="0" xfId="0" applyFont="1" applyFill="1" applyBorder="1" applyAlignment="1" applyProtection="1">
      <alignment vertical="center" textRotation="255"/>
      <protection locked="0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4" fillId="0" borderId="22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42" fillId="5" borderId="12" xfId="0" applyFont="1" applyFill="1" applyBorder="1" applyAlignment="1">
      <alignment horizontal="center" vertical="center" wrapText="1"/>
    </xf>
    <xf numFmtId="0" fontId="42" fillId="5" borderId="11" xfId="0" applyFont="1" applyFill="1" applyBorder="1" applyAlignment="1">
      <alignment horizontal="center" vertical="center" wrapText="1"/>
    </xf>
    <xf numFmtId="0" fontId="45" fillId="0" borderId="18" xfId="0" applyFont="1" applyBorder="1" applyAlignment="1">
      <alignment horizontal="center"/>
    </xf>
    <xf numFmtId="0" fontId="45" fillId="0" borderId="21" xfId="0" applyFont="1" applyBorder="1" applyAlignment="1">
      <alignment horizontal="center"/>
    </xf>
    <xf numFmtId="0" fontId="44" fillId="0" borderId="25" xfId="0" applyFont="1" applyFill="1" applyBorder="1" applyAlignment="1">
      <alignment horizontal="center"/>
    </xf>
    <xf numFmtId="0" fontId="44" fillId="0" borderId="15" xfId="0" applyFont="1" applyFill="1" applyBorder="1" applyAlignment="1">
      <alignment horizontal="center"/>
    </xf>
    <xf numFmtId="0" fontId="44" fillId="0" borderId="26" xfId="0" applyFont="1" applyFill="1" applyBorder="1" applyAlignment="1">
      <alignment horizontal="center"/>
    </xf>
    <xf numFmtId="0" fontId="41" fillId="0" borderId="23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</cellXfs>
  <cellStyles count="3061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1" xfId="2117"/>
    <cellStyle name="Millares 11 2" xfId="2118"/>
    <cellStyle name="Millares 11 2 2" xfId="2119"/>
    <cellStyle name="Millares 11 3" xfId="2120"/>
    <cellStyle name="Millares 12" xfId="2121"/>
    <cellStyle name="Millares 12 2" xfId="2122"/>
    <cellStyle name="Millares 12 2 2" xfId="2123"/>
    <cellStyle name="Millares 12 2 2 2" xfId="2124"/>
    <cellStyle name="Millares 12 2 3" xfId="2125"/>
    <cellStyle name="Millares 12 3" xfId="2126"/>
    <cellStyle name="Millares 13" xfId="2127"/>
    <cellStyle name="Millares 14" xfId="2128"/>
    <cellStyle name="Millares 14 2" xfId="212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5" xfId="2186"/>
    <cellStyle name="Millares 5 2" xfId="2187"/>
    <cellStyle name="Millares 5 3" xfId="2188"/>
    <cellStyle name="Millares 5 4" xfId="2189"/>
    <cellStyle name="Millares 6" xfId="2190"/>
    <cellStyle name="Millares 7" xfId="2191"/>
    <cellStyle name="Millares 7 2" xfId="2192"/>
    <cellStyle name="Millares 8" xfId="2193"/>
    <cellStyle name="Millares 8 2" xfId="2194"/>
    <cellStyle name="Millares 9" xfId="2195"/>
    <cellStyle name="Millares 9 2" xfId="2196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4" xfId="2261"/>
    <cellStyle name="Normal 11" xfId="2262"/>
    <cellStyle name="Normal 11 2" xfId="2263"/>
    <cellStyle name="Normal 11 3" xfId="2264"/>
    <cellStyle name="Normal 12" xfId="2265"/>
    <cellStyle name="Normal 12 2" xfId="2266"/>
    <cellStyle name="Normal 13" xfId="2267"/>
    <cellStyle name="Normal 13 2" xfId="2268"/>
    <cellStyle name="Normal 13 3" xfId="2269"/>
    <cellStyle name="Normal 14" xfId="2270"/>
    <cellStyle name="Normal 14 2" xfId="2271"/>
    <cellStyle name="Normal 14 2 2" xfId="2272"/>
    <cellStyle name="Normal 14 3" xfId="2273"/>
    <cellStyle name="Normal 15" xfId="2274"/>
    <cellStyle name="Normal 15 2" xfId="2275"/>
    <cellStyle name="Normal 16" xfId="2276"/>
    <cellStyle name="Normal 17" xfId="2277"/>
    <cellStyle name="Normal 18" xfId="2278"/>
    <cellStyle name="Normal 19" xfId="2279"/>
    <cellStyle name="Normal 19 2" xfId="2280"/>
    <cellStyle name="Normal 19 3" xfId="2281"/>
    <cellStyle name="Normal 2" xfId="2"/>
    <cellStyle name="Normal 2 10" xfId="2282"/>
    <cellStyle name="Normal 2 11" xfId="2283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3" xfId="2309"/>
    <cellStyle name="Normal 20 3 2" xfId="2310"/>
    <cellStyle name="Normal 21" xfId="2311"/>
    <cellStyle name="Normal 21 2" xfId="2312"/>
    <cellStyle name="Normal 22" xfId="2313"/>
    <cellStyle name="Normal 23" xfId="2314"/>
    <cellStyle name="Normal 24" xfId="2315"/>
    <cellStyle name="Normal 25" xfId="2316"/>
    <cellStyle name="Normal 26" xfId="2317"/>
    <cellStyle name="Normal 27" xfId="2318"/>
    <cellStyle name="Normal 28" xfId="2319"/>
    <cellStyle name="Normal 29" xfId="2320"/>
    <cellStyle name="Normal 29 2" xfId="2321"/>
    <cellStyle name="Normal 29 3" xfId="2322"/>
    <cellStyle name="Normal 3" xfId="65"/>
    <cellStyle name="Normal 3 10" xfId="2324"/>
    <cellStyle name="Normal 3 11" xfId="2325"/>
    <cellStyle name="Normal 3 12" xfId="2326"/>
    <cellStyle name="Normal 3 13" xfId="2327"/>
    <cellStyle name="Normal 3 14" xfId="2323"/>
    <cellStyle name="Normal 3 2" xfId="2328"/>
    <cellStyle name="Normal 3 2 2" xfId="2329"/>
    <cellStyle name="Normal 3 2 3" xfId="2330"/>
    <cellStyle name="Normal 3 3" xfId="2331"/>
    <cellStyle name="Normal 3 4" xfId="2332"/>
    <cellStyle name="Normal 3 5" xfId="2333"/>
    <cellStyle name="Normal 3 6" xfId="2334"/>
    <cellStyle name="Normal 3 7" xfId="2335"/>
    <cellStyle name="Normal 3 8" xfId="2336"/>
    <cellStyle name="Normal 3 9" xfId="2337"/>
    <cellStyle name="Normal 30" xfId="2338"/>
    <cellStyle name="Normal 31" xfId="2339"/>
    <cellStyle name="Normal 32" xfId="2340"/>
    <cellStyle name="Normal 33" xfId="2341"/>
    <cellStyle name="Normal 33 2" xfId="2342"/>
    <cellStyle name="Normal 33 3" xfId="2343"/>
    <cellStyle name="Normal 34" xfId="2344"/>
    <cellStyle name="Normal 35" xfId="2345"/>
    <cellStyle name="Normal 36" xfId="2346"/>
    <cellStyle name="Normal 37" xfId="2347"/>
    <cellStyle name="Normal 38" xfId="2348"/>
    <cellStyle name="Normal 39" xfId="2349"/>
    <cellStyle name="Normal 4" xfId="2350"/>
    <cellStyle name="Normal 4 2" xfId="2351"/>
    <cellStyle name="Normal 4 2 2" xfId="23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0" xfId="2360"/>
    <cellStyle name="Normal 41" xfId="2361"/>
    <cellStyle name="Normal 41 2" xfId="2362"/>
    <cellStyle name="Normal 42" xfId="2363"/>
    <cellStyle name="Normal 42 2" xfId="2364"/>
    <cellStyle name="Normal 43" xfId="2365"/>
    <cellStyle name="Normal 44" xfId="2366"/>
    <cellStyle name="Normal 44 2" xfId="236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7" xfId="2400"/>
    <cellStyle name="Normal 7 2" xfId="2401"/>
    <cellStyle name="Normal 7 3" xfId="2402"/>
    <cellStyle name="Normal 7 4" xfId="2403"/>
    <cellStyle name="Normal 7 5" xfId="2404"/>
    <cellStyle name="Normal 7 6" xfId="2405"/>
    <cellStyle name="Normal 7 7" xfId="2406"/>
    <cellStyle name="Normal 8" xfId="2407"/>
    <cellStyle name="Normal 8 2" xfId="2408"/>
    <cellStyle name="Normal 8 3" xfId="2409"/>
    <cellStyle name="Normal 8 4" xfId="2410"/>
    <cellStyle name="Normal 8 5" xfId="2411"/>
    <cellStyle name="Normal 8 6" xfId="2412"/>
    <cellStyle name="Normal 9" xfId="2413"/>
    <cellStyle name="Normal 9 2" xfId="2414"/>
    <cellStyle name="Normal 9 2 2" xfId="2415"/>
    <cellStyle name="Normal 9 2 3" xfId="2416"/>
    <cellStyle name="Normal 9 3" xfId="2417"/>
    <cellStyle name="Normal 9 4" xfId="2418"/>
    <cellStyle name="Normal 9 5" xfId="2419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3" xfId="2490"/>
    <cellStyle name="Porcentaje 3 2" xfId="2491"/>
    <cellStyle name="Porcentaje 3 3" xfId="2492"/>
    <cellStyle name="Porcentaje 4" xfId="2493"/>
    <cellStyle name="Porcentaje 5" xfId="2487"/>
    <cellStyle name="Porcentual 10" xfId="2494"/>
    <cellStyle name="Porcentual 10 2" xfId="2495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3" xfId="250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6" xfId="2521"/>
    <cellStyle name="Porcentual 6 2" xfId="2522"/>
    <cellStyle name="Porcentual 7" xfId="2523"/>
    <cellStyle name="Porcentual 7 2" xfId="2524"/>
    <cellStyle name="Porcentual 8" xfId="2525"/>
    <cellStyle name="Porcentual 8 2" xfId="2526"/>
    <cellStyle name="Porcentual 9" xfId="2527"/>
    <cellStyle name="Porcentual 9 2" xfId="252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Z887"/>
  <sheetViews>
    <sheetView zoomScaleNormal="100" workbookViewId="0">
      <pane xSplit="4" ySplit="5" topLeftCell="CK6" activePane="bottomRight" state="frozen"/>
      <selection pane="topRight" activeCell="E1" sqref="E1"/>
      <selection pane="bottomLeft" activeCell="A6" sqref="A6"/>
      <selection pane="bottomRight" activeCell="CU15" sqref="CU15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85546875" style="243" customWidth="1"/>
    <col min="91" max="91" width="8.140625" style="243" customWidth="1"/>
    <col min="92" max="92" width="8.140625" style="735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hidden="1" customWidth="1"/>
    <col min="98" max="98" width="9" style="200" customWidth="1"/>
    <col min="99" max="99" width="10" style="200" customWidth="1"/>
    <col min="100" max="100" width="14.85546875" customWidth="1"/>
  </cols>
  <sheetData>
    <row r="1" spans="1:10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69"/>
      <c r="CL1" s="240"/>
      <c r="CM1" s="240"/>
      <c r="CN1" s="411"/>
      <c r="CO1" s="308"/>
      <c r="CP1" s="308"/>
      <c r="CQ1" s="308"/>
      <c r="CR1" s="240"/>
      <c r="CS1" s="308"/>
      <c r="CT1" s="308"/>
      <c r="CU1" s="308"/>
    </row>
    <row r="2" spans="1:10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69"/>
      <c r="CL2" s="240"/>
      <c r="CM2" s="240"/>
      <c r="CN2" s="411"/>
      <c r="CO2" s="308"/>
      <c r="CP2" s="308"/>
      <c r="CQ2" s="308"/>
      <c r="CR2" s="240"/>
      <c r="CS2" s="308"/>
      <c r="CT2" s="308"/>
      <c r="CU2" s="308"/>
    </row>
    <row r="3" spans="1:102" ht="19.5" customHeight="1" thickBot="1" x14ac:dyDescent="0.3">
      <c r="A3"/>
      <c r="C3" s="15"/>
      <c r="D3" s="878" t="s">
        <v>118</v>
      </c>
      <c r="E3" s="880" t="s">
        <v>98</v>
      </c>
      <c r="F3" s="880" t="s">
        <v>100</v>
      </c>
      <c r="G3" s="880" t="s">
        <v>101</v>
      </c>
      <c r="H3" s="880" t="s">
        <v>102</v>
      </c>
      <c r="I3" s="880" t="s">
        <v>103</v>
      </c>
      <c r="J3" s="880" t="s">
        <v>105</v>
      </c>
      <c r="K3" s="880" t="s">
        <v>107</v>
      </c>
      <c r="L3" s="865" t="s">
        <v>108</v>
      </c>
      <c r="M3" s="863" t="s">
        <v>109</v>
      </c>
      <c r="N3" s="865" t="s">
        <v>110</v>
      </c>
      <c r="O3" s="865" t="s">
        <v>111</v>
      </c>
      <c r="P3" s="863" t="s">
        <v>112</v>
      </c>
      <c r="Q3" s="865" t="s">
        <v>113</v>
      </c>
      <c r="R3" s="865" t="s">
        <v>114</v>
      </c>
      <c r="S3" s="865" t="s">
        <v>115</v>
      </c>
      <c r="T3" s="865" t="s">
        <v>116</v>
      </c>
      <c r="U3" s="865" t="s">
        <v>124</v>
      </c>
      <c r="V3" s="865" t="s">
        <v>125</v>
      </c>
      <c r="W3" s="865" t="s">
        <v>126</v>
      </c>
      <c r="X3" s="865" t="s">
        <v>127</v>
      </c>
      <c r="Y3" s="865" t="s">
        <v>129</v>
      </c>
      <c r="Z3" s="865" t="s">
        <v>130</v>
      </c>
      <c r="AA3" s="865" t="s">
        <v>131</v>
      </c>
      <c r="AB3" s="865" t="s">
        <v>132</v>
      </c>
      <c r="AC3" s="865" t="s">
        <v>133</v>
      </c>
      <c r="AD3" s="865" t="s">
        <v>134</v>
      </c>
      <c r="AE3" s="865" t="s">
        <v>135</v>
      </c>
      <c r="AF3" s="865" t="s">
        <v>136</v>
      </c>
      <c r="AG3" s="865" t="s">
        <v>137</v>
      </c>
      <c r="AH3" s="865" t="s">
        <v>138</v>
      </c>
      <c r="AI3" s="865" t="s">
        <v>139</v>
      </c>
      <c r="AJ3" s="865" t="s">
        <v>140</v>
      </c>
      <c r="AK3" s="865" t="s">
        <v>141</v>
      </c>
      <c r="AL3" s="865" t="s">
        <v>143</v>
      </c>
      <c r="AM3" s="865" t="s">
        <v>144</v>
      </c>
      <c r="AN3" s="865" t="s">
        <v>145</v>
      </c>
      <c r="AO3" s="865" t="s">
        <v>146</v>
      </c>
      <c r="AP3" s="865" t="s">
        <v>147</v>
      </c>
      <c r="AQ3" s="865" t="s">
        <v>148</v>
      </c>
      <c r="AR3" s="865" t="s">
        <v>149</v>
      </c>
      <c r="AS3" s="865" t="s">
        <v>150</v>
      </c>
      <c r="AT3" s="865" t="s">
        <v>151</v>
      </c>
      <c r="AU3" s="865" t="s">
        <v>152</v>
      </c>
      <c r="AV3" s="863" t="s">
        <v>155</v>
      </c>
      <c r="AW3" s="865" t="s">
        <v>156</v>
      </c>
      <c r="AX3" s="865" t="s">
        <v>157</v>
      </c>
      <c r="AY3" s="865" t="s">
        <v>158</v>
      </c>
      <c r="AZ3" s="865" t="s">
        <v>159</v>
      </c>
      <c r="BA3" s="865" t="s">
        <v>160</v>
      </c>
      <c r="BB3" s="865" t="s">
        <v>166</v>
      </c>
      <c r="BC3" s="865" t="s">
        <v>167</v>
      </c>
      <c r="BD3" s="865" t="s">
        <v>168</v>
      </c>
      <c r="BE3" s="865" t="s">
        <v>169</v>
      </c>
      <c r="BF3" s="865" t="s">
        <v>170</v>
      </c>
      <c r="BG3" s="865" t="s">
        <v>176</v>
      </c>
      <c r="BH3" s="865" t="s">
        <v>177</v>
      </c>
      <c r="BI3" s="865" t="s">
        <v>178</v>
      </c>
      <c r="BJ3" s="865" t="s">
        <v>179</v>
      </c>
      <c r="BK3" s="865" t="s">
        <v>181</v>
      </c>
      <c r="BL3" s="863" t="s">
        <v>182</v>
      </c>
      <c r="BM3" s="865" t="s">
        <v>183</v>
      </c>
      <c r="BN3" s="865" t="s">
        <v>184</v>
      </c>
      <c r="BO3" s="865" t="s">
        <v>185</v>
      </c>
      <c r="BP3" s="865" t="s">
        <v>187</v>
      </c>
      <c r="BQ3" s="865" t="s">
        <v>188</v>
      </c>
      <c r="BR3" s="865" t="s">
        <v>189</v>
      </c>
      <c r="BS3" s="869" t="s">
        <v>191</v>
      </c>
      <c r="BT3" s="869" t="s">
        <v>192</v>
      </c>
      <c r="BU3" s="867" t="s">
        <v>201</v>
      </c>
      <c r="BV3" s="865" t="s">
        <v>203</v>
      </c>
      <c r="BW3" s="865" t="s">
        <v>210</v>
      </c>
      <c r="BX3" s="865" t="s">
        <v>211</v>
      </c>
      <c r="BY3" s="865" t="s">
        <v>215</v>
      </c>
      <c r="BZ3" s="863" t="s">
        <v>220</v>
      </c>
      <c r="CA3" s="863" t="s">
        <v>221</v>
      </c>
      <c r="CB3" s="863" t="s">
        <v>223</v>
      </c>
      <c r="CC3" s="863" t="s">
        <v>225</v>
      </c>
      <c r="CD3" s="863" t="s">
        <v>226</v>
      </c>
      <c r="CE3" s="863" t="s">
        <v>227</v>
      </c>
      <c r="CF3" s="863" t="s">
        <v>228</v>
      </c>
      <c r="CG3" s="863" t="s">
        <v>229</v>
      </c>
      <c r="CH3" s="863" t="s">
        <v>232</v>
      </c>
      <c r="CI3" s="863" t="s">
        <v>233</v>
      </c>
      <c r="CJ3" s="865" t="s">
        <v>234</v>
      </c>
      <c r="CK3" s="760" t="s">
        <v>186</v>
      </c>
      <c r="CL3" s="760" t="s">
        <v>153</v>
      </c>
      <c r="CM3" s="760" t="s">
        <v>154</v>
      </c>
      <c r="CN3" s="744" t="s">
        <v>190</v>
      </c>
      <c r="CO3" s="874" t="s">
        <v>235</v>
      </c>
      <c r="CP3" s="874"/>
      <c r="CQ3" s="874"/>
      <c r="CR3" s="874"/>
      <c r="CS3" s="874"/>
      <c r="CT3" s="872" t="s">
        <v>142</v>
      </c>
      <c r="CU3" s="873"/>
    </row>
    <row r="4" spans="1:102" ht="16.5" customHeight="1" x14ac:dyDescent="0.2">
      <c r="A4"/>
      <c r="C4" s="23"/>
      <c r="D4" s="879"/>
      <c r="E4" s="881"/>
      <c r="F4" s="881"/>
      <c r="G4" s="881"/>
      <c r="H4" s="881"/>
      <c r="I4" s="881"/>
      <c r="J4" s="881"/>
      <c r="K4" s="881"/>
      <c r="L4" s="866"/>
      <c r="M4" s="864"/>
      <c r="N4" s="866"/>
      <c r="O4" s="866"/>
      <c r="P4" s="864"/>
      <c r="Q4" s="866"/>
      <c r="R4" s="866"/>
      <c r="S4" s="866"/>
      <c r="T4" s="866"/>
      <c r="U4" s="866"/>
      <c r="V4" s="866"/>
      <c r="W4" s="866"/>
      <c r="X4" s="866"/>
      <c r="Y4" s="866"/>
      <c r="Z4" s="866"/>
      <c r="AA4" s="866"/>
      <c r="AB4" s="866"/>
      <c r="AC4" s="866"/>
      <c r="AD4" s="866"/>
      <c r="AE4" s="866"/>
      <c r="AF4" s="866"/>
      <c r="AG4" s="866"/>
      <c r="AH4" s="866"/>
      <c r="AI4" s="866"/>
      <c r="AJ4" s="866"/>
      <c r="AK4" s="866"/>
      <c r="AL4" s="866"/>
      <c r="AM4" s="866"/>
      <c r="AN4" s="866"/>
      <c r="AO4" s="866"/>
      <c r="AP4" s="866"/>
      <c r="AQ4" s="866"/>
      <c r="AR4" s="866"/>
      <c r="AS4" s="866"/>
      <c r="AT4" s="866"/>
      <c r="AU4" s="866"/>
      <c r="AV4" s="864"/>
      <c r="AW4" s="866"/>
      <c r="AX4" s="866"/>
      <c r="AY4" s="866"/>
      <c r="AZ4" s="866"/>
      <c r="BA4" s="866"/>
      <c r="BB4" s="866"/>
      <c r="BC4" s="866"/>
      <c r="BD4" s="866"/>
      <c r="BE4" s="866"/>
      <c r="BF4" s="866"/>
      <c r="BG4" s="866"/>
      <c r="BH4" s="866"/>
      <c r="BI4" s="866"/>
      <c r="BJ4" s="866"/>
      <c r="BK4" s="866"/>
      <c r="BL4" s="864"/>
      <c r="BM4" s="866"/>
      <c r="BN4" s="866"/>
      <c r="BO4" s="866"/>
      <c r="BP4" s="866"/>
      <c r="BQ4" s="866"/>
      <c r="BR4" s="866"/>
      <c r="BS4" s="870"/>
      <c r="BT4" s="870"/>
      <c r="BU4" s="868"/>
      <c r="BV4" s="866"/>
      <c r="BW4" s="866"/>
      <c r="BX4" s="866"/>
      <c r="BY4" s="866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6"/>
      <c r="CK4" s="761">
        <v>42342</v>
      </c>
      <c r="CL4" s="761">
        <f>+CK4+7</f>
        <v>42349</v>
      </c>
      <c r="CM4" s="761">
        <f>+CL4+7</f>
        <v>42356</v>
      </c>
      <c r="CN4" s="745">
        <f>+CM4+6</f>
        <v>42362</v>
      </c>
      <c r="CO4" s="631">
        <v>42366</v>
      </c>
      <c r="CP4" s="379">
        <f>+CO4+1</f>
        <v>42367</v>
      </c>
      <c r="CQ4" s="379">
        <f>+CP4+1</f>
        <v>42368</v>
      </c>
      <c r="CR4" s="474">
        <f>+CQ4+1</f>
        <v>42369</v>
      </c>
      <c r="CS4" s="474">
        <f>+CQ4+1+1</f>
        <v>42370</v>
      </c>
      <c r="CT4" s="378" t="s">
        <v>20</v>
      </c>
      <c r="CU4" s="309" t="s">
        <v>214</v>
      </c>
    </row>
    <row r="5" spans="1:10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380"/>
      <c r="CJ5" s="361"/>
      <c r="CK5" s="447"/>
      <c r="CL5" s="447"/>
      <c r="CM5" s="447"/>
      <c r="CN5" s="827"/>
      <c r="CO5" s="632"/>
      <c r="CP5" s="318"/>
      <c r="CQ5" s="318"/>
      <c r="CR5" s="824"/>
      <c r="CS5" s="319"/>
      <c r="CT5" s="310"/>
      <c r="CU5" s="205"/>
    </row>
    <row r="6" spans="1:10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8"/>
      <c r="BZ6" s="738"/>
      <c r="CA6" s="738"/>
      <c r="CB6" s="738"/>
      <c r="CC6" s="738"/>
      <c r="CD6" s="738"/>
      <c r="CE6" s="738"/>
      <c r="CF6" s="738"/>
      <c r="CG6" s="486"/>
      <c r="CH6" s="533"/>
      <c r="CI6" s="533"/>
      <c r="CJ6" s="486"/>
      <c r="CK6" s="763"/>
      <c r="CL6" s="763"/>
      <c r="CM6" s="448"/>
      <c r="CN6" s="828"/>
      <c r="CO6" s="633"/>
      <c r="CP6" s="434"/>
      <c r="CQ6" s="434"/>
      <c r="CR6" s="435"/>
      <c r="CS6" s="435"/>
      <c r="CT6" s="301"/>
      <c r="CU6" s="302"/>
    </row>
    <row r="7" spans="1:10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363">
        <v>14229.222640329997</v>
      </c>
      <c r="CI7" s="538">
        <v>13967.455094340003</v>
      </c>
      <c r="CJ7" s="363">
        <v>13528.590747479999</v>
      </c>
      <c r="CK7" s="363">
        <v>13531.727533079998</v>
      </c>
      <c r="CL7" s="481">
        <v>13397.44527502</v>
      </c>
      <c r="CM7" s="363">
        <v>13338.028765610001</v>
      </c>
      <c r="CN7" s="538">
        <v>13239.831399559998</v>
      </c>
      <c r="CO7" s="842">
        <v>13247.455669200001</v>
      </c>
      <c r="CP7" s="795">
        <v>13192.56778675</v>
      </c>
      <c r="CQ7" s="795">
        <v>13148.696576649998</v>
      </c>
      <c r="CR7" s="843">
        <v>13056.142426700002</v>
      </c>
      <c r="CS7" s="796">
        <v>13338.028765610001</v>
      </c>
      <c r="CT7" s="384">
        <f t="shared" ref="CT7:CT16" si="0">+CR7-CN7</f>
        <v>-183.68897285999628</v>
      </c>
      <c r="CU7" s="546">
        <f t="shared" ref="CU7:CU16" si="1">(+(CR7/CN7-1))*100</f>
        <v>-1.3873966164410612</v>
      </c>
      <c r="CV7" s="545">
        <f>+CR7-CN7-CT7</f>
        <v>0</v>
      </c>
      <c r="CW7" s="293"/>
      <c r="CX7" s="299"/>
    </row>
    <row r="8" spans="1:102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12749.52231468</v>
      </c>
      <c r="CG8" s="363">
        <v>12551.355121840001</v>
      </c>
      <c r="CH8" s="363">
        <v>12438.3978809</v>
      </c>
      <c r="CI8" s="538">
        <v>12151.058428079999</v>
      </c>
      <c r="CJ8" s="363">
        <v>11837.056368139998</v>
      </c>
      <c r="CK8" s="363">
        <v>11832.74068467</v>
      </c>
      <c r="CL8" s="481">
        <v>11682.771070429999</v>
      </c>
      <c r="CM8" s="363">
        <v>11653.66528413</v>
      </c>
      <c r="CN8" s="538">
        <v>11529.561591199999</v>
      </c>
      <c r="CO8" s="842">
        <v>11526.321204509999</v>
      </c>
      <c r="CP8" s="795">
        <v>11484.114144969999</v>
      </c>
      <c r="CQ8" s="795">
        <v>11438.329042649999</v>
      </c>
      <c r="CR8" s="843">
        <v>11357.486079400001</v>
      </c>
      <c r="CS8" s="796">
        <v>11653.66528413</v>
      </c>
      <c r="CT8" s="384">
        <f t="shared" si="0"/>
        <v>-172.07551179999791</v>
      </c>
      <c r="CU8" s="546">
        <f t="shared" si="1"/>
        <v>-1.4924722890706899</v>
      </c>
      <c r="CV8" s="545">
        <f t="shared" ref="CV8:CV71" si="2">+CR8-CN8-CT8</f>
        <v>0</v>
      </c>
      <c r="CW8" s="293"/>
      <c r="CX8" s="299"/>
    </row>
    <row r="9" spans="1:102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232.43571885999998</v>
      </c>
      <c r="CG9" s="363">
        <v>234.7325189</v>
      </c>
      <c r="CH9" s="363">
        <v>234.18535274000001</v>
      </c>
      <c r="CI9" s="538">
        <v>232.27025193999998</v>
      </c>
      <c r="CJ9" s="363">
        <v>228.98451735</v>
      </c>
      <c r="CK9" s="363">
        <v>228.37269612</v>
      </c>
      <c r="CL9" s="481">
        <v>231.94859953</v>
      </c>
      <c r="CM9" s="363">
        <v>230.54991282999998</v>
      </c>
      <c r="CN9" s="538">
        <v>231.35178207999999</v>
      </c>
      <c r="CO9" s="842">
        <v>231.59184273</v>
      </c>
      <c r="CP9" s="795">
        <v>231.78189075</v>
      </c>
      <c r="CQ9" s="795">
        <v>231.56683640999998</v>
      </c>
      <c r="CR9" s="843">
        <v>231.21156453</v>
      </c>
      <c r="CS9" s="796">
        <v>230.54991282999998</v>
      </c>
      <c r="CT9" s="384">
        <f t="shared" si="0"/>
        <v>-0.14021754999998848</v>
      </c>
      <c r="CU9" s="546">
        <f t="shared" si="1"/>
        <v>-6.0607940314671982E-2</v>
      </c>
      <c r="CV9" s="545">
        <f t="shared" si="2"/>
        <v>0</v>
      </c>
      <c r="CW9" s="293"/>
      <c r="CX9" s="299"/>
    </row>
    <row r="10" spans="1:102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1458.4563785400001</v>
      </c>
      <c r="CL10" s="481">
        <v>1470.3774625599999</v>
      </c>
      <c r="CM10" s="363">
        <v>1441.5398874</v>
      </c>
      <c r="CN10" s="538">
        <v>1466.60165628</v>
      </c>
      <c r="CO10" s="842">
        <v>1477.2134719600001</v>
      </c>
      <c r="CP10" s="795">
        <v>1464.33248353</v>
      </c>
      <c r="CQ10" s="795">
        <v>1466.4728788399998</v>
      </c>
      <c r="CR10" s="843">
        <v>1455.1364002700002</v>
      </c>
      <c r="CS10" s="796">
        <v>1441.5398874</v>
      </c>
      <c r="CT10" s="384">
        <f t="shared" si="0"/>
        <v>-11.465256009999848</v>
      </c>
      <c r="CU10" s="546">
        <f t="shared" si="1"/>
        <v>-0.78175665225151958</v>
      </c>
      <c r="CV10" s="545">
        <f t="shared" si="2"/>
        <v>0</v>
      </c>
      <c r="CW10" s="293"/>
      <c r="CX10" s="299"/>
    </row>
    <row r="11" spans="1:102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12.15777375</v>
      </c>
      <c r="CL11" s="481">
        <v>12.3481425</v>
      </c>
      <c r="CM11" s="363">
        <v>12.273681249999999</v>
      </c>
      <c r="CN11" s="538">
        <v>12.316370000000001</v>
      </c>
      <c r="CO11" s="842">
        <v>12.32915</v>
      </c>
      <c r="CP11" s="795">
        <v>12.3392675</v>
      </c>
      <c r="CQ11" s="795">
        <v>12.32781875</v>
      </c>
      <c r="CR11" s="843">
        <v>12.3083825</v>
      </c>
      <c r="CS11" s="796">
        <v>12.273681249999999</v>
      </c>
      <c r="CT11" s="384">
        <f t="shared" si="0"/>
        <v>-7.9875000000004803E-3</v>
      </c>
      <c r="CU11" s="546">
        <f t="shared" si="1"/>
        <v>-6.4852712284546588E-2</v>
      </c>
      <c r="CV11" s="545">
        <f t="shared" si="2"/>
        <v>0</v>
      </c>
      <c r="CW11" s="293"/>
      <c r="CX11" s="299"/>
    </row>
    <row r="12" spans="1:102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3">+Q13+Q14+Q15+Q16</f>
        <v>10217.144151113551</v>
      </c>
      <c r="R12" s="259">
        <f t="shared" si="3"/>
        <v>10204.417480454023</v>
      </c>
      <c r="S12" s="259">
        <f t="shared" si="3"/>
        <v>10089.880962785634</v>
      </c>
      <c r="T12" s="259">
        <f t="shared" si="3"/>
        <v>10052.758651770724</v>
      </c>
      <c r="U12" s="259">
        <f t="shared" si="3"/>
        <v>10095.114104820408</v>
      </c>
      <c r="V12" s="259">
        <f t="shared" si="3"/>
        <v>10080.091287389256</v>
      </c>
      <c r="W12" s="259">
        <f t="shared" si="3"/>
        <v>10094.671794272526</v>
      </c>
      <c r="X12" s="259">
        <f t="shared" si="3"/>
        <v>10240.226339436231</v>
      </c>
      <c r="Y12" s="259">
        <f t="shared" si="3"/>
        <v>10345.827998906338</v>
      </c>
      <c r="Z12" s="259">
        <f t="shared" si="3"/>
        <v>10678.260511949655</v>
      </c>
      <c r="AA12" s="259">
        <f t="shared" si="3"/>
        <v>10915.227980318294</v>
      </c>
      <c r="AB12" s="259">
        <f t="shared" si="3"/>
        <v>11004.765024425793</v>
      </c>
      <c r="AC12" s="259">
        <f t="shared" si="3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4">+AO13+AO14+AO15+AO16</f>
        <v>13430.909826722431</v>
      </c>
      <c r="AP12" s="259">
        <f t="shared" si="4"/>
        <v>13869.49290512617</v>
      </c>
      <c r="AQ12" s="259">
        <f t="shared" si="4"/>
        <v>14137.062411160441</v>
      </c>
      <c r="AR12" s="259">
        <f t="shared" si="4"/>
        <v>14107.367534309931</v>
      </c>
      <c r="AS12" s="259">
        <f t="shared" si="4"/>
        <v>14199.45591565</v>
      </c>
      <c r="AT12" s="259">
        <f t="shared" si="4"/>
        <v>13992.836512830436</v>
      </c>
      <c r="AU12" s="259">
        <f t="shared" si="4"/>
        <v>14046.06841238</v>
      </c>
      <c r="AV12" s="259">
        <f t="shared" si="4"/>
        <v>14337.459506660538</v>
      </c>
      <c r="AW12" s="259">
        <f t="shared" si="4"/>
        <v>14669.444518601276</v>
      </c>
      <c r="AX12" s="259">
        <f t="shared" si="4"/>
        <v>15050.047762564205</v>
      </c>
      <c r="AY12" s="259">
        <f t="shared" si="4"/>
        <v>15384.990165996867</v>
      </c>
      <c r="AZ12" s="259">
        <f t="shared" si="4"/>
        <v>15477.504418987221</v>
      </c>
      <c r="BA12" s="259">
        <f t="shared" si="4"/>
        <v>15641.48559000758</v>
      </c>
      <c r="BB12" s="259">
        <f t="shared" ref="BB12:BL12" si="5">+BB13+BB14+BB15+BB16</f>
        <v>15857.38183181024</v>
      </c>
      <c r="BC12" s="259">
        <f t="shared" si="5"/>
        <v>15885.402838410002</v>
      </c>
      <c r="BD12" s="259">
        <f t="shared" si="5"/>
        <v>16041.74979590813</v>
      </c>
      <c r="BE12" s="259">
        <f t="shared" si="5"/>
        <v>16140.991952644375</v>
      </c>
      <c r="BF12" s="259">
        <f t="shared" si="5"/>
        <v>15935.492036800993</v>
      </c>
      <c r="BG12" s="259">
        <f t="shared" si="5"/>
        <v>15785.759611876952</v>
      </c>
      <c r="BH12" s="259">
        <f t="shared" si="5"/>
        <v>16329.821405994588</v>
      </c>
      <c r="BI12" s="259">
        <f t="shared" si="5"/>
        <v>16925.059681962379</v>
      </c>
      <c r="BJ12" s="259">
        <f t="shared" si="5"/>
        <v>17030.899940915366</v>
      </c>
      <c r="BK12" s="259">
        <f t="shared" si="5"/>
        <v>17399.606147130737</v>
      </c>
      <c r="BL12" s="259">
        <f t="shared" si="5"/>
        <v>17343.562051165314</v>
      </c>
      <c r="BM12" s="259">
        <f t="shared" ref="BM12:BW12" si="6">+BM13+BM14+BM15+BM16</f>
        <v>17647.492517559269</v>
      </c>
      <c r="BN12" s="259">
        <f t="shared" si="6"/>
        <v>17703.177024316468</v>
      </c>
      <c r="BO12" s="259">
        <f t="shared" si="6"/>
        <v>17774.149571968832</v>
      </c>
      <c r="BP12" s="259">
        <f t="shared" si="6"/>
        <v>17925.08719394953</v>
      </c>
      <c r="BQ12" s="259">
        <f t="shared" si="6"/>
        <v>18069.689275464869</v>
      </c>
      <c r="BR12" s="259">
        <f t="shared" si="6"/>
        <v>18148.34839945169</v>
      </c>
      <c r="BS12" s="259">
        <f t="shared" si="6"/>
        <v>18436.432871744226</v>
      </c>
      <c r="BT12" s="259">
        <f t="shared" si="6"/>
        <v>18660.603110883585</v>
      </c>
      <c r="BU12" s="259">
        <f t="shared" si="6"/>
        <v>19097.322014524518</v>
      </c>
      <c r="BV12" s="259">
        <f t="shared" si="6"/>
        <v>19003.279340285775</v>
      </c>
      <c r="BW12" s="259">
        <f t="shared" si="6"/>
        <v>19055.620883163003</v>
      </c>
      <c r="BX12" s="503">
        <f t="shared" ref="BX12:CK12" si="7">+BX13+BX14+BX15+BX16</f>
        <v>19073.95594782546</v>
      </c>
      <c r="BY12" s="259">
        <f t="shared" si="7"/>
        <v>18737.393402408583</v>
      </c>
      <c r="BZ12" s="503">
        <f t="shared" si="7"/>
        <v>18569.949520629816</v>
      </c>
      <c r="CA12" s="503">
        <f t="shared" si="7"/>
        <v>18615.87582340432</v>
      </c>
      <c r="CB12" s="259">
        <f t="shared" si="7"/>
        <v>18427.394790495149</v>
      </c>
      <c r="CC12" s="503">
        <f t="shared" si="7"/>
        <v>18507.721166693646</v>
      </c>
      <c r="CD12" s="503">
        <f t="shared" si="7"/>
        <v>18387.275337557141</v>
      </c>
      <c r="CE12" s="259">
        <f t="shared" si="7"/>
        <v>18376.247299326395</v>
      </c>
      <c r="CF12" s="259">
        <f t="shared" si="7"/>
        <v>18188.043939924013</v>
      </c>
      <c r="CG12" s="259">
        <f t="shared" si="7"/>
        <v>18166.153120889048</v>
      </c>
      <c r="CH12" s="259">
        <f t="shared" si="7"/>
        <v>18024.974720889346</v>
      </c>
      <c r="CI12" s="259">
        <f t="shared" si="7"/>
        <v>17775.091037870869</v>
      </c>
      <c r="CJ12" s="259">
        <f t="shared" si="7"/>
        <v>17327.230762343737</v>
      </c>
      <c r="CK12" s="259">
        <f t="shared" si="7"/>
        <v>17356.827348511164</v>
      </c>
      <c r="CL12" s="373">
        <v>17209.940593096911</v>
      </c>
      <c r="CM12" s="358">
        <v>17305.261515926606</v>
      </c>
      <c r="CN12" s="373">
        <v>17196.976495993709</v>
      </c>
      <c r="CO12" s="844">
        <f>+CO13+CO14+CO15+CO16</f>
        <v>17187.586191824714</v>
      </c>
      <c r="CP12" s="795">
        <f>+CP13+CP14+CP15+CP16</f>
        <v>17118.556772288499</v>
      </c>
      <c r="CQ12" s="795">
        <f>+CQ13+CQ14+CQ15+CQ16</f>
        <v>17085.282981945533</v>
      </c>
      <c r="CR12" s="843"/>
      <c r="CS12" s="795">
        <f>+CS13+CS14+CS15+CS16</f>
        <v>17305.261515926606</v>
      </c>
      <c r="CT12" s="384">
        <f>+CQ12-CN12</f>
        <v>-111.69351404817644</v>
      </c>
      <c r="CU12" s="546">
        <f>(+(CQ12/CN12-1))*100</f>
        <v>-0.64949506719508276</v>
      </c>
      <c r="CV12" s="545">
        <f t="shared" si="2"/>
        <v>-17085.282981945533</v>
      </c>
      <c r="CW12" s="293"/>
      <c r="CX12" s="299"/>
    </row>
    <row r="13" spans="1:102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2">
        <v>15386.73098504</v>
      </c>
      <c r="BX13" s="492">
        <v>15477.397322610001</v>
      </c>
      <c r="BY13" s="364">
        <v>15122.842117170001</v>
      </c>
      <c r="BZ13" s="492">
        <v>15087.162095330001</v>
      </c>
      <c r="CA13" s="492">
        <v>15143.512575499999</v>
      </c>
      <c r="CB13" s="364">
        <v>14967.532631200003</v>
      </c>
      <c r="CC13" s="492">
        <v>14840.973869240001</v>
      </c>
      <c r="CD13" s="492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13531.585645919999</v>
      </c>
      <c r="CL13" s="482">
        <v>13397.3479644</v>
      </c>
      <c r="CM13" s="364">
        <v>13338.07108247</v>
      </c>
      <c r="CN13" s="492">
        <v>13239.83044948</v>
      </c>
      <c r="CO13" s="845">
        <v>13247.454089120001</v>
      </c>
      <c r="CP13" s="795">
        <v>13192.324694569999</v>
      </c>
      <c r="CQ13" s="795">
        <v>13148.453484469997</v>
      </c>
      <c r="CR13" s="843">
        <v>13055.900063590001</v>
      </c>
      <c r="CS13" s="797">
        <v>13338.07108247</v>
      </c>
      <c r="CT13" s="384">
        <f t="shared" si="0"/>
        <v>-183.93038588999843</v>
      </c>
      <c r="CU13" s="546">
        <f t="shared" si="1"/>
        <v>-1.3892201006034943</v>
      </c>
      <c r="CV13" s="545">
        <f t="shared" si="2"/>
        <v>0</v>
      </c>
      <c r="CW13" s="293"/>
      <c r="CX13" s="299"/>
    </row>
    <row r="14" spans="1:102" ht="12.75" customHeight="1" x14ac:dyDescent="0.2">
      <c r="C14" s="25"/>
      <c r="D14" s="536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2008.0036927303195</v>
      </c>
      <c r="CA14" s="398">
        <v>1996.8325895247813</v>
      </c>
      <c r="CB14" s="358">
        <v>2031.8602995743436</v>
      </c>
      <c r="CC14" s="398">
        <v>2216.0754563731775</v>
      </c>
      <c r="CD14" s="398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2433.8712618615159</v>
      </c>
      <c r="CL14" s="373">
        <v>2422.8932439169093</v>
      </c>
      <c r="CM14" s="358">
        <v>2584.7275626239066</v>
      </c>
      <c r="CN14" s="373">
        <v>2574.5295041865888</v>
      </c>
      <c r="CO14" s="846">
        <v>2557.4386854912536</v>
      </c>
      <c r="CP14" s="795">
        <v>2543.4766607696793</v>
      </c>
      <c r="CQ14" s="795">
        <v>2554.0487332478133</v>
      </c>
      <c r="CR14" s="843"/>
      <c r="CS14" s="478">
        <v>2584.7275626239066</v>
      </c>
      <c r="CT14" s="384">
        <f>+CQ14-CN14</f>
        <v>-20.480770938775549</v>
      </c>
      <c r="CU14" s="546">
        <f>(+(CQ14/CN14-1))*100</f>
        <v>-0.79551509918494023</v>
      </c>
      <c r="CV14" s="545">
        <f t="shared" si="2"/>
        <v>-2554.0487332478133</v>
      </c>
      <c r="CW14" s="293"/>
      <c r="CX14" s="299"/>
    </row>
    <row r="15" spans="1:102" ht="12.75" customHeight="1" x14ac:dyDescent="0.2">
      <c r="C15" s="25"/>
      <c r="D15" s="536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531.28054657279995</v>
      </c>
      <c r="CL15" s="373">
        <v>531.34680381999999</v>
      </c>
      <c r="CM15" s="358">
        <v>531.41598426170003</v>
      </c>
      <c r="CN15" s="398">
        <v>531.47543058789995</v>
      </c>
      <c r="CO15" s="846">
        <v>531.50132074249996</v>
      </c>
      <c r="CP15" s="795">
        <v>531.52707795799995</v>
      </c>
      <c r="CQ15" s="795">
        <v>531.53740840659998</v>
      </c>
      <c r="CR15" s="843">
        <v>531.54773084969997</v>
      </c>
      <c r="CS15" s="514">
        <v>531.41598426170003</v>
      </c>
      <c r="CT15" s="384">
        <f t="shared" si="0"/>
        <v>7.2300261800023691E-2</v>
      </c>
      <c r="CU15" s="546">
        <f t="shared" si="1"/>
        <v>1.3603688456509389E-2</v>
      </c>
      <c r="CV15" s="545">
        <f t="shared" si="2"/>
        <v>0</v>
      </c>
      <c r="CW15" s="293"/>
      <c r="CX15" s="299"/>
    </row>
    <row r="16" spans="1:102" ht="12.75" customHeight="1" x14ac:dyDescent="0.2">
      <c r="C16" s="25"/>
      <c r="D16" s="536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860.08989415685005</v>
      </c>
      <c r="CL16" s="373">
        <v>858.35258095999995</v>
      </c>
      <c r="CM16" s="358">
        <v>851.04688657099996</v>
      </c>
      <c r="CN16" s="398">
        <v>851.14111173922004</v>
      </c>
      <c r="CO16" s="846">
        <v>851.19209647096</v>
      </c>
      <c r="CP16" s="795">
        <v>851.22833899082002</v>
      </c>
      <c r="CQ16" s="795">
        <v>851.24335582111996</v>
      </c>
      <c r="CR16" s="843">
        <v>851.25583804968005</v>
      </c>
      <c r="CS16" s="514">
        <v>851.04688657099996</v>
      </c>
      <c r="CT16" s="384">
        <f t="shared" si="0"/>
        <v>0.11472631046001425</v>
      </c>
      <c r="CU16" s="546">
        <f t="shared" si="1"/>
        <v>1.3479117490344805E-2</v>
      </c>
      <c r="CV16" s="545">
        <f t="shared" si="2"/>
        <v>0</v>
      </c>
      <c r="CW16" s="293"/>
      <c r="CX16" s="299"/>
    </row>
    <row r="17" spans="1:102" ht="12.75" customHeight="1" x14ac:dyDescent="0.2">
      <c r="C17" s="674"/>
      <c r="D17" s="675" t="s">
        <v>119</v>
      </c>
      <c r="E17" s="676">
        <v>232</v>
      </c>
      <c r="F17" s="676">
        <v>236.7</v>
      </c>
      <c r="G17" s="676">
        <v>139.19999999999999</v>
      </c>
      <c r="H17" s="676">
        <v>91.1</v>
      </c>
      <c r="I17" s="676">
        <v>45.4</v>
      </c>
      <c r="J17" s="676">
        <v>0.4</v>
      </c>
      <c r="K17" s="676">
        <v>29.8</v>
      </c>
      <c r="L17" s="676">
        <v>17</v>
      </c>
      <c r="M17" s="677">
        <v>19.2</v>
      </c>
      <c r="N17" s="676">
        <v>59</v>
      </c>
      <c r="O17" s="676">
        <v>66.5</v>
      </c>
      <c r="P17" s="678">
        <v>106.7</v>
      </c>
      <c r="Q17" s="676">
        <v>142.6</v>
      </c>
      <c r="R17" s="676">
        <v>130</v>
      </c>
      <c r="S17" s="679">
        <v>214.89999999999998</v>
      </c>
      <c r="T17" s="679">
        <v>170.7</v>
      </c>
      <c r="U17" s="679">
        <v>57.1</v>
      </c>
      <c r="V17" s="679">
        <v>12.8</v>
      </c>
      <c r="W17" s="679">
        <v>54.6</v>
      </c>
      <c r="X17" s="679">
        <v>28.1</v>
      </c>
      <c r="Y17" s="679">
        <v>17.100000000000001</v>
      </c>
      <c r="Z17" s="679">
        <v>32.5</v>
      </c>
      <c r="AA17" s="679">
        <v>24.1</v>
      </c>
      <c r="AB17" s="679">
        <v>7.1</v>
      </c>
      <c r="AC17" s="679">
        <v>4</v>
      </c>
      <c r="AD17" s="679">
        <v>55</v>
      </c>
      <c r="AE17" s="679">
        <v>35.5</v>
      </c>
      <c r="AF17" s="679">
        <v>0</v>
      </c>
      <c r="AG17" s="679">
        <v>3.8</v>
      </c>
      <c r="AH17" s="679">
        <v>0</v>
      </c>
      <c r="AI17" s="679">
        <v>0</v>
      </c>
      <c r="AJ17" s="679">
        <v>0</v>
      </c>
      <c r="AK17" s="679">
        <v>0</v>
      </c>
      <c r="AL17" s="679">
        <v>0</v>
      </c>
      <c r="AM17" s="679">
        <v>0</v>
      </c>
      <c r="AN17" s="679">
        <v>0</v>
      </c>
      <c r="AO17" s="679">
        <v>0</v>
      </c>
      <c r="AP17" s="679">
        <v>21</v>
      </c>
      <c r="AQ17" s="679">
        <v>0.5</v>
      </c>
      <c r="AR17" s="679">
        <v>24.7</v>
      </c>
      <c r="AS17" s="679">
        <v>55</v>
      </c>
      <c r="AT17" s="679">
        <v>23</v>
      </c>
      <c r="AU17" s="680">
        <v>2</v>
      </c>
      <c r="AV17" s="681">
        <v>36.6</v>
      </c>
      <c r="AW17" s="679">
        <v>31.1</v>
      </c>
      <c r="AX17" s="679">
        <v>66.3</v>
      </c>
      <c r="AY17" s="679">
        <v>253.7</v>
      </c>
      <c r="AZ17" s="679">
        <v>136.80000000000001</v>
      </c>
      <c r="BA17" s="679">
        <v>124.5</v>
      </c>
      <c r="BB17" s="679">
        <v>80.400000000000006</v>
      </c>
      <c r="BC17" s="679">
        <v>1.4</v>
      </c>
      <c r="BD17" s="679">
        <v>2.5</v>
      </c>
      <c r="BE17" s="679">
        <v>5.9</v>
      </c>
      <c r="BF17" s="679">
        <v>3.7</v>
      </c>
      <c r="BG17" s="679">
        <v>2.2999999999999998</v>
      </c>
      <c r="BH17" s="679">
        <v>5.4</v>
      </c>
      <c r="BI17" s="679">
        <v>0.4</v>
      </c>
      <c r="BJ17" s="681">
        <v>0</v>
      </c>
      <c r="BK17" s="679">
        <v>1</v>
      </c>
      <c r="BL17" s="682">
        <v>4.5</v>
      </c>
      <c r="BM17" s="679">
        <v>1.3</v>
      </c>
      <c r="BN17" s="680">
        <v>5.0999999999999996</v>
      </c>
      <c r="BO17" s="680">
        <v>0</v>
      </c>
      <c r="BP17" s="680">
        <v>2.0999999999999996</v>
      </c>
      <c r="BQ17" s="680">
        <v>1.3</v>
      </c>
      <c r="BR17" s="680">
        <v>0</v>
      </c>
      <c r="BS17" s="683">
        <v>0.8</v>
      </c>
      <c r="BT17" s="680">
        <v>0</v>
      </c>
      <c r="BU17" s="683">
        <v>0</v>
      </c>
      <c r="BV17" s="680">
        <v>0.30000000000000004</v>
      </c>
      <c r="BW17" s="684">
        <v>0</v>
      </c>
      <c r="BX17" s="684">
        <v>0</v>
      </c>
      <c r="BY17" s="680">
        <v>0.6</v>
      </c>
      <c r="BZ17" s="684">
        <v>10</v>
      </c>
      <c r="CA17" s="684">
        <v>3</v>
      </c>
      <c r="CB17" s="680">
        <v>5.2</v>
      </c>
      <c r="CC17" s="684">
        <v>10.100000000000001</v>
      </c>
      <c r="CD17" s="684">
        <v>2</v>
      </c>
      <c r="CE17" s="680">
        <v>0</v>
      </c>
      <c r="CF17" s="684">
        <v>0</v>
      </c>
      <c r="CG17" s="680">
        <v>7.1</v>
      </c>
      <c r="CH17" s="680">
        <v>15.8</v>
      </c>
      <c r="CI17" s="680">
        <v>13.799999999999999</v>
      </c>
      <c r="CJ17" s="680">
        <v>10.299999999999999</v>
      </c>
      <c r="CK17" s="680">
        <v>0</v>
      </c>
      <c r="CL17" s="683">
        <v>44.7</v>
      </c>
      <c r="CM17" s="680">
        <v>44</v>
      </c>
      <c r="CN17" s="684">
        <v>0</v>
      </c>
      <c r="CO17" s="847">
        <v>0</v>
      </c>
      <c r="CP17" s="795">
        <v>3</v>
      </c>
      <c r="CQ17" s="795">
        <v>4</v>
      </c>
      <c r="CR17" s="843">
        <v>20</v>
      </c>
      <c r="CS17" s="798">
        <v>5</v>
      </c>
      <c r="CT17" s="773">
        <f>+(CO17+CP17+CQ17+CR17+CR17)-CN17</f>
        <v>47</v>
      </c>
      <c r="CU17" s="547" t="e">
        <f>(+((CO17+CP17+CQ17+CR17+CR17)/CN17-1))*100</f>
        <v>#DIV/0!</v>
      </c>
      <c r="CV17" s="545">
        <f t="shared" si="2"/>
        <v>-27</v>
      </c>
      <c r="CW17" s="293"/>
      <c r="CX17" s="299"/>
    </row>
    <row r="18" spans="1:102" ht="12.75" customHeight="1" x14ac:dyDescent="0.2">
      <c r="C18" s="674"/>
      <c r="D18" s="675" t="s">
        <v>161</v>
      </c>
      <c r="E18" s="676"/>
      <c r="F18" s="676"/>
      <c r="G18" s="676"/>
      <c r="H18" s="676"/>
      <c r="I18" s="676"/>
      <c r="J18" s="676"/>
      <c r="K18" s="676"/>
      <c r="L18" s="676"/>
      <c r="M18" s="677"/>
      <c r="N18" s="676"/>
      <c r="O18" s="676"/>
      <c r="P18" s="678"/>
      <c r="Q18" s="676"/>
      <c r="R18" s="676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679"/>
      <c r="AL18" s="679"/>
      <c r="AM18" s="679"/>
      <c r="AN18" s="679"/>
      <c r="AO18" s="679"/>
      <c r="AP18" s="679"/>
      <c r="AQ18" s="679"/>
      <c r="AR18" s="679"/>
      <c r="AS18" s="679"/>
      <c r="AT18" s="679"/>
      <c r="AU18" s="680"/>
      <c r="AV18" s="681"/>
      <c r="AW18" s="679"/>
      <c r="AX18" s="679"/>
      <c r="AY18" s="679"/>
      <c r="AZ18" s="679"/>
      <c r="BA18" s="679"/>
      <c r="BB18" s="679">
        <v>97.8</v>
      </c>
      <c r="BC18" s="679">
        <v>128.69999999999999</v>
      </c>
      <c r="BD18" s="679">
        <v>83.9</v>
      </c>
      <c r="BE18" s="679">
        <v>41.3</v>
      </c>
      <c r="BF18" s="679">
        <v>53</v>
      </c>
      <c r="BG18" s="679">
        <v>12.299999999999999</v>
      </c>
      <c r="BH18" s="679">
        <v>11.9</v>
      </c>
      <c r="BI18" s="679">
        <v>1.1000000000000001</v>
      </c>
      <c r="BJ18" s="681">
        <v>5.2</v>
      </c>
      <c r="BK18" s="679">
        <v>10.399999999999999</v>
      </c>
      <c r="BL18" s="682">
        <v>43.800000000000004</v>
      </c>
      <c r="BM18" s="679">
        <v>33.699999999999996</v>
      </c>
      <c r="BN18" s="680">
        <v>19.5</v>
      </c>
      <c r="BO18" s="680">
        <v>52.8</v>
      </c>
      <c r="BP18" s="680">
        <v>22.400000000000002</v>
      </c>
      <c r="BQ18" s="680">
        <v>5.4</v>
      </c>
      <c r="BR18" s="680">
        <v>3.3000000000000003</v>
      </c>
      <c r="BS18" s="683">
        <v>2.5</v>
      </c>
      <c r="BT18" s="680">
        <v>2.7</v>
      </c>
      <c r="BU18" s="683">
        <v>3.7</v>
      </c>
      <c r="BV18" s="680">
        <v>1.6</v>
      </c>
      <c r="BW18" s="684">
        <v>7.4</v>
      </c>
      <c r="BX18" s="684">
        <v>27.2</v>
      </c>
      <c r="BY18" s="680">
        <v>29.099999999999998</v>
      </c>
      <c r="BZ18" s="684">
        <v>20.599999999999998</v>
      </c>
      <c r="CA18" s="684">
        <v>21.5</v>
      </c>
      <c r="CB18" s="680">
        <v>17.2</v>
      </c>
      <c r="CC18" s="684">
        <v>52.2</v>
      </c>
      <c r="CD18" s="684">
        <v>17.5</v>
      </c>
      <c r="CE18" s="680">
        <v>5.4</v>
      </c>
      <c r="CF18" s="684">
        <v>9.7999999999999989</v>
      </c>
      <c r="CG18" s="680">
        <v>7.1999999999999993</v>
      </c>
      <c r="CH18" s="680">
        <v>29.5</v>
      </c>
      <c r="CI18" s="680">
        <v>6.3000000000000007</v>
      </c>
      <c r="CJ18" s="680">
        <v>21</v>
      </c>
      <c r="CK18" s="680">
        <v>1.5</v>
      </c>
      <c r="CL18" s="683">
        <v>27.700000000000003</v>
      </c>
      <c r="CM18" s="680">
        <v>7.6000000000000005</v>
      </c>
      <c r="CN18" s="684">
        <v>0</v>
      </c>
      <c r="CO18" s="847">
        <v>0</v>
      </c>
      <c r="CP18" s="795">
        <v>0</v>
      </c>
      <c r="CQ18" s="795">
        <v>0</v>
      </c>
      <c r="CR18" s="843">
        <v>0</v>
      </c>
      <c r="CS18" s="798">
        <v>0</v>
      </c>
      <c r="CT18" s="773">
        <f>+(CO18+CP18+CQ18+CR18+CR18)-CN18</f>
        <v>0</v>
      </c>
      <c r="CU18" s="547" t="e">
        <f>(+((CO18+CP18+CQ18+CR18+CR18)/CN18-1))*100</f>
        <v>#DIV/0!</v>
      </c>
      <c r="CV18" s="545">
        <f t="shared" si="2"/>
        <v>0</v>
      </c>
      <c r="CW18" s="293"/>
      <c r="CX18" s="299"/>
    </row>
    <row r="19" spans="1:102" ht="12.75" customHeight="1" x14ac:dyDescent="0.2">
      <c r="C19" s="674"/>
      <c r="D19" s="685" t="s">
        <v>57</v>
      </c>
      <c r="E19" s="676">
        <v>0</v>
      </c>
      <c r="F19" s="676">
        <v>0.15</v>
      </c>
      <c r="G19" s="676">
        <v>0</v>
      </c>
      <c r="H19" s="676">
        <v>14.060257999999999</v>
      </c>
      <c r="I19" s="676">
        <v>0.21</v>
      </c>
      <c r="J19" s="676">
        <v>1.65</v>
      </c>
      <c r="K19" s="676">
        <v>0</v>
      </c>
      <c r="L19" s="676">
        <v>0</v>
      </c>
      <c r="M19" s="677">
        <v>0</v>
      </c>
      <c r="N19" s="676">
        <v>0</v>
      </c>
      <c r="O19" s="676">
        <v>0</v>
      </c>
      <c r="P19" s="678">
        <v>0</v>
      </c>
      <c r="Q19" s="676">
        <v>0</v>
      </c>
      <c r="R19" s="676">
        <v>0</v>
      </c>
      <c r="S19" s="679">
        <v>0</v>
      </c>
      <c r="T19" s="679">
        <v>0</v>
      </c>
      <c r="U19" s="679">
        <v>0</v>
      </c>
      <c r="V19" s="679">
        <v>0</v>
      </c>
      <c r="W19" s="679">
        <v>0</v>
      </c>
      <c r="X19" s="679">
        <v>0</v>
      </c>
      <c r="Y19" s="679">
        <v>0</v>
      </c>
      <c r="Z19" s="679">
        <v>0</v>
      </c>
      <c r="AA19" s="679">
        <v>0</v>
      </c>
      <c r="AB19" s="679">
        <v>31.4</v>
      </c>
      <c r="AC19" s="679">
        <v>431.16999999999996</v>
      </c>
      <c r="AD19" s="679">
        <v>4.6789999999999994</v>
      </c>
      <c r="AE19" s="679">
        <v>5.0410000000000004</v>
      </c>
      <c r="AF19" s="679">
        <v>5.0000099999999996</v>
      </c>
      <c r="AG19" s="679">
        <v>8.85</v>
      </c>
      <c r="AH19" s="679">
        <v>43.79</v>
      </c>
      <c r="AI19" s="679">
        <v>11.035</v>
      </c>
      <c r="AJ19" s="679">
        <v>91.63</v>
      </c>
      <c r="AK19" s="679">
        <v>129.28</v>
      </c>
      <c r="AL19" s="679">
        <v>72.2</v>
      </c>
      <c r="AM19" s="679">
        <v>12.543668</v>
      </c>
      <c r="AN19" s="679">
        <v>1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0</v>
      </c>
      <c r="AZ19" s="679">
        <v>0</v>
      </c>
      <c r="BA19" s="679">
        <v>0</v>
      </c>
      <c r="BB19" s="679">
        <v>0</v>
      </c>
      <c r="BC19" s="679">
        <v>0.75</v>
      </c>
      <c r="BD19" s="679">
        <v>0.2</v>
      </c>
      <c r="BE19" s="679">
        <v>0.5</v>
      </c>
      <c r="BF19" s="679">
        <v>0</v>
      </c>
      <c r="BG19" s="679">
        <v>0.5</v>
      </c>
      <c r="BH19" s="679">
        <v>0.5</v>
      </c>
      <c r="BI19" s="679">
        <v>0</v>
      </c>
      <c r="BJ19" s="681">
        <v>0</v>
      </c>
      <c r="BK19" s="679">
        <v>3</v>
      </c>
      <c r="BL19" s="682">
        <v>0</v>
      </c>
      <c r="BM19" s="679">
        <v>0</v>
      </c>
      <c r="BN19" s="680">
        <v>0</v>
      </c>
      <c r="BO19" s="680">
        <v>0</v>
      </c>
      <c r="BP19" s="680">
        <v>0</v>
      </c>
      <c r="BQ19" s="680">
        <v>0</v>
      </c>
      <c r="BR19" s="680">
        <v>0</v>
      </c>
      <c r="BS19" s="683">
        <v>9.8999999999999994E-5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0</v>
      </c>
      <c r="CA19" s="684">
        <v>0</v>
      </c>
      <c r="CB19" s="680">
        <v>0</v>
      </c>
      <c r="CC19" s="684">
        <v>0</v>
      </c>
      <c r="CD19" s="684">
        <v>0</v>
      </c>
      <c r="CE19" s="680">
        <v>0</v>
      </c>
      <c r="CF19" s="684">
        <v>0</v>
      </c>
      <c r="CG19" s="680">
        <v>0</v>
      </c>
      <c r="CH19" s="680">
        <v>0</v>
      </c>
      <c r="CI19" s="680">
        <v>0</v>
      </c>
      <c r="CJ19" s="680">
        <v>0</v>
      </c>
      <c r="CK19" s="680">
        <v>0</v>
      </c>
      <c r="CL19" s="683">
        <v>0</v>
      </c>
      <c r="CM19" s="680">
        <v>0</v>
      </c>
      <c r="CN19" s="684">
        <v>0</v>
      </c>
      <c r="CO19" s="847">
        <v>0</v>
      </c>
      <c r="CP19" s="795">
        <v>0</v>
      </c>
      <c r="CQ19" s="795">
        <v>0</v>
      </c>
      <c r="CR19" s="843">
        <v>0</v>
      </c>
      <c r="CS19" s="798">
        <v>0</v>
      </c>
      <c r="CT19" s="773">
        <f>+(CO19+CP19+CQ19+CR19+CR19)-CN19</f>
        <v>0</v>
      </c>
      <c r="CU19" s="547" t="e">
        <f>(+((CO19+CP19+CQ19+CR19+CR19)/CN19-1))*100</f>
        <v>#DIV/0!</v>
      </c>
      <c r="CV19" s="545">
        <f t="shared" si="2"/>
        <v>0</v>
      </c>
      <c r="CW19" s="293"/>
    </row>
    <row r="20" spans="1:102" ht="12.75" customHeight="1" x14ac:dyDescent="0.2">
      <c r="C20" s="674"/>
      <c r="D20" s="685" t="s">
        <v>49</v>
      </c>
      <c r="E20" s="676">
        <v>6.2228979999999998</v>
      </c>
      <c r="F20" s="676">
        <v>0.15</v>
      </c>
      <c r="G20" s="676">
        <v>0</v>
      </c>
      <c r="H20" s="676">
        <v>0</v>
      </c>
      <c r="I20" s="676">
        <v>1.3007379999999999</v>
      </c>
      <c r="J20" s="676">
        <v>0</v>
      </c>
      <c r="K20" s="676">
        <v>0</v>
      </c>
      <c r="L20" s="676">
        <v>0</v>
      </c>
      <c r="M20" s="677">
        <v>0</v>
      </c>
      <c r="N20" s="676">
        <v>0</v>
      </c>
      <c r="O20" s="676">
        <v>0</v>
      </c>
      <c r="P20" s="678">
        <v>0</v>
      </c>
      <c r="Q20" s="676">
        <v>0</v>
      </c>
      <c r="R20" s="676">
        <v>0</v>
      </c>
      <c r="S20" s="679">
        <v>0</v>
      </c>
      <c r="T20" s="679">
        <v>0</v>
      </c>
      <c r="U20" s="679">
        <v>7</v>
      </c>
      <c r="V20" s="679">
        <v>2</v>
      </c>
      <c r="W20" s="679">
        <v>0</v>
      </c>
      <c r="X20" s="679">
        <v>0</v>
      </c>
      <c r="Y20" s="679">
        <v>0</v>
      </c>
      <c r="Z20" s="679">
        <v>0</v>
      </c>
      <c r="AA20" s="679">
        <v>0</v>
      </c>
      <c r="AB20" s="679">
        <v>0</v>
      </c>
      <c r="AC20" s="679">
        <v>25.499919999999999</v>
      </c>
      <c r="AD20" s="679">
        <v>0</v>
      </c>
      <c r="AE20" s="679">
        <v>0</v>
      </c>
      <c r="AF20" s="679">
        <v>0</v>
      </c>
      <c r="AG20" s="679">
        <v>1.1713750000000001</v>
      </c>
      <c r="AH20" s="679">
        <v>0</v>
      </c>
      <c r="AI20" s="679">
        <v>0</v>
      </c>
      <c r="AJ20" s="679">
        <v>0</v>
      </c>
      <c r="AK20" s="679">
        <v>13.2</v>
      </c>
      <c r="AL20" s="679">
        <v>0</v>
      </c>
      <c r="AM20" s="679">
        <v>0</v>
      </c>
      <c r="AN20" s="679">
        <v>0</v>
      </c>
      <c r="AO20" s="679">
        <v>0</v>
      </c>
      <c r="AP20" s="679">
        <v>0</v>
      </c>
      <c r="AQ20" s="679">
        <v>0</v>
      </c>
      <c r="AR20" s="679">
        <v>0</v>
      </c>
      <c r="AS20" s="679">
        <v>0</v>
      </c>
      <c r="AT20" s="679">
        <v>18</v>
      </c>
      <c r="AU20" s="680">
        <v>0</v>
      </c>
      <c r="AV20" s="681">
        <v>0</v>
      </c>
      <c r="AW20" s="679">
        <v>0</v>
      </c>
      <c r="AX20" s="679">
        <v>0</v>
      </c>
      <c r="AY20" s="679">
        <v>0</v>
      </c>
      <c r="AZ20" s="679">
        <v>0</v>
      </c>
      <c r="BA20" s="679">
        <v>0</v>
      </c>
      <c r="BB20" s="679">
        <v>0</v>
      </c>
      <c r="BC20" s="679">
        <v>0</v>
      </c>
      <c r="BD20" s="679">
        <v>0</v>
      </c>
      <c r="BE20" s="679">
        <v>0</v>
      </c>
      <c r="BF20" s="679">
        <v>0</v>
      </c>
      <c r="BG20" s="679">
        <v>0</v>
      </c>
      <c r="BH20" s="679">
        <v>0</v>
      </c>
      <c r="BI20" s="679">
        <v>0</v>
      </c>
      <c r="BJ20" s="681">
        <v>0</v>
      </c>
      <c r="BK20" s="679">
        <v>0</v>
      </c>
      <c r="BL20" s="682">
        <v>10</v>
      </c>
      <c r="BM20" s="679">
        <v>0</v>
      </c>
      <c r="BN20" s="680">
        <v>0</v>
      </c>
      <c r="BO20" s="680">
        <v>0</v>
      </c>
      <c r="BP20" s="680">
        <v>0</v>
      </c>
      <c r="BQ20" s="680">
        <v>0</v>
      </c>
      <c r="BR20" s="680">
        <v>0</v>
      </c>
      <c r="BS20" s="683">
        <v>0</v>
      </c>
      <c r="BT20" s="680">
        <v>0</v>
      </c>
      <c r="BU20" s="683">
        <v>22</v>
      </c>
      <c r="BV20" s="680">
        <v>0</v>
      </c>
      <c r="BW20" s="684">
        <v>8.6</v>
      </c>
      <c r="BX20" s="684">
        <v>0</v>
      </c>
      <c r="BY20" s="680">
        <v>0</v>
      </c>
      <c r="BZ20" s="684">
        <v>0</v>
      </c>
      <c r="CA20" s="684">
        <v>0</v>
      </c>
      <c r="CB20" s="680">
        <v>0</v>
      </c>
      <c r="CC20" s="684">
        <v>0</v>
      </c>
      <c r="CD20" s="684">
        <v>0</v>
      </c>
      <c r="CE20" s="680">
        <v>0</v>
      </c>
      <c r="CF20" s="684">
        <v>0</v>
      </c>
      <c r="CG20" s="680">
        <v>0</v>
      </c>
      <c r="CH20" s="680">
        <v>0</v>
      </c>
      <c r="CI20" s="680">
        <v>0</v>
      </c>
      <c r="CJ20" s="680">
        <v>0</v>
      </c>
      <c r="CK20" s="680">
        <v>0</v>
      </c>
      <c r="CL20" s="683">
        <v>0</v>
      </c>
      <c r="CM20" s="680">
        <v>0</v>
      </c>
      <c r="CN20" s="684">
        <v>0</v>
      </c>
      <c r="CO20" s="847">
        <v>0</v>
      </c>
      <c r="CP20" s="795">
        <v>0</v>
      </c>
      <c r="CQ20" s="795">
        <v>0</v>
      </c>
      <c r="CR20" s="843">
        <v>0</v>
      </c>
      <c r="CS20" s="798">
        <v>0</v>
      </c>
      <c r="CT20" s="773">
        <f>+(CO20+CP20+CQ20+CR20+CR20)-CN20</f>
        <v>0</v>
      </c>
      <c r="CU20" s="547" t="e">
        <f>(+((CO20+CP20+CQ20+CR20+CR20)/CN20-1))*100</f>
        <v>#DIV/0!</v>
      </c>
      <c r="CV20" s="545">
        <f t="shared" si="2"/>
        <v>0</v>
      </c>
      <c r="CW20" s="293"/>
    </row>
    <row r="21" spans="1:102" ht="13.5" customHeight="1" thickBot="1" x14ac:dyDescent="0.25">
      <c r="C21" s="674"/>
      <c r="D21" s="685" t="s">
        <v>50</v>
      </c>
      <c r="E21" s="686">
        <v>81</v>
      </c>
      <c r="F21" s="686">
        <v>46.9</v>
      </c>
      <c r="G21" s="686">
        <v>37.5</v>
      </c>
      <c r="H21" s="686">
        <v>14.5</v>
      </c>
      <c r="I21" s="686">
        <v>7.4349999999999996</v>
      </c>
      <c r="J21" s="686">
        <v>0</v>
      </c>
      <c r="K21" s="686">
        <v>0</v>
      </c>
      <c r="L21" s="686">
        <v>12</v>
      </c>
      <c r="M21" s="687">
        <v>0</v>
      </c>
      <c r="N21" s="686">
        <v>0</v>
      </c>
      <c r="O21" s="686">
        <v>0</v>
      </c>
      <c r="P21" s="688">
        <v>26</v>
      </c>
      <c r="Q21" s="686">
        <v>78.2</v>
      </c>
      <c r="R21" s="686">
        <v>16.8</v>
      </c>
      <c r="S21" s="689">
        <v>84.2</v>
      </c>
      <c r="T21" s="689">
        <v>114.9</v>
      </c>
      <c r="U21" s="689">
        <v>21.5</v>
      </c>
      <c r="V21" s="689">
        <v>17</v>
      </c>
      <c r="W21" s="689">
        <v>7.5</v>
      </c>
      <c r="X21" s="689">
        <v>3</v>
      </c>
      <c r="Y21" s="689">
        <v>0</v>
      </c>
      <c r="Z21" s="689">
        <v>0</v>
      </c>
      <c r="AA21" s="689">
        <v>0</v>
      </c>
      <c r="AB21" s="689">
        <v>0</v>
      </c>
      <c r="AC21" s="689">
        <v>0</v>
      </c>
      <c r="AD21" s="689">
        <v>0</v>
      </c>
      <c r="AE21" s="689">
        <v>0</v>
      </c>
      <c r="AF21" s="689">
        <v>0</v>
      </c>
      <c r="AG21" s="689">
        <v>0</v>
      </c>
      <c r="AH21" s="689">
        <v>0</v>
      </c>
      <c r="AI21" s="689">
        <v>0</v>
      </c>
      <c r="AJ21" s="689">
        <v>3</v>
      </c>
      <c r="AK21" s="689">
        <v>0</v>
      </c>
      <c r="AL21" s="689">
        <v>0</v>
      </c>
      <c r="AM21" s="689">
        <v>0</v>
      </c>
      <c r="AN21" s="689">
        <v>0</v>
      </c>
      <c r="AO21" s="689">
        <v>0</v>
      </c>
      <c r="AP21" s="689">
        <v>0</v>
      </c>
      <c r="AQ21" s="689">
        <v>0</v>
      </c>
      <c r="AR21" s="689">
        <v>0</v>
      </c>
      <c r="AS21" s="689">
        <v>0</v>
      </c>
      <c r="AT21" s="689">
        <v>0</v>
      </c>
      <c r="AU21" s="690">
        <v>0</v>
      </c>
      <c r="AV21" s="691">
        <v>0</v>
      </c>
      <c r="AW21" s="689">
        <v>0</v>
      </c>
      <c r="AX21" s="689">
        <v>0</v>
      </c>
      <c r="AY21" s="689">
        <v>17</v>
      </c>
      <c r="AZ21" s="689">
        <v>3.5</v>
      </c>
      <c r="BA21" s="689">
        <v>0</v>
      </c>
      <c r="BB21" s="689">
        <v>0</v>
      </c>
      <c r="BC21" s="689">
        <v>0</v>
      </c>
      <c r="BD21" s="689">
        <v>0</v>
      </c>
      <c r="BE21" s="689">
        <v>0</v>
      </c>
      <c r="BF21" s="689">
        <v>0</v>
      </c>
      <c r="BG21" s="689">
        <v>0</v>
      </c>
      <c r="BH21" s="689">
        <v>0</v>
      </c>
      <c r="BI21" s="689">
        <v>5</v>
      </c>
      <c r="BJ21" s="691">
        <v>2</v>
      </c>
      <c r="BK21" s="689">
        <v>0</v>
      </c>
      <c r="BL21" s="692">
        <v>14.5</v>
      </c>
      <c r="BM21" s="689">
        <v>32</v>
      </c>
      <c r="BN21" s="690">
        <v>37</v>
      </c>
      <c r="BO21" s="690">
        <v>43</v>
      </c>
      <c r="BP21" s="690">
        <v>1</v>
      </c>
      <c r="BQ21" s="690">
        <v>0</v>
      </c>
      <c r="BR21" s="690">
        <v>0</v>
      </c>
      <c r="BS21" s="693">
        <v>0</v>
      </c>
      <c r="BT21" s="690">
        <v>0</v>
      </c>
      <c r="BU21" s="693">
        <v>0</v>
      </c>
      <c r="BV21" s="690">
        <v>0</v>
      </c>
      <c r="BW21" s="694">
        <v>0</v>
      </c>
      <c r="BX21" s="694">
        <v>0</v>
      </c>
      <c r="BY21" s="690">
        <v>0</v>
      </c>
      <c r="BZ21" s="694">
        <v>3</v>
      </c>
      <c r="CA21" s="694">
        <v>37.030309840000001</v>
      </c>
      <c r="CB21" s="690">
        <v>56</v>
      </c>
      <c r="CC21" s="694">
        <v>105.5</v>
      </c>
      <c r="CD21" s="694">
        <v>60.5</v>
      </c>
      <c r="CE21" s="690">
        <v>115.125</v>
      </c>
      <c r="CF21" s="694">
        <v>73.3</v>
      </c>
      <c r="CG21" s="690">
        <v>179.3</v>
      </c>
      <c r="CH21" s="690">
        <v>94.9</v>
      </c>
      <c r="CI21" s="690">
        <v>222.8</v>
      </c>
      <c r="CJ21" s="690">
        <v>194.3</v>
      </c>
      <c r="CK21" s="690">
        <v>54</v>
      </c>
      <c r="CL21" s="693">
        <v>99.7</v>
      </c>
      <c r="CM21" s="690">
        <v>23</v>
      </c>
      <c r="CN21" s="694">
        <v>5.5</v>
      </c>
      <c r="CO21" s="848">
        <v>0</v>
      </c>
      <c r="CP21" s="849">
        <v>5.5</v>
      </c>
      <c r="CQ21" s="849">
        <v>49.5</v>
      </c>
      <c r="CR21" s="799">
        <v>72.5</v>
      </c>
      <c r="CS21" s="799">
        <v>4</v>
      </c>
      <c r="CT21" s="773">
        <f>+(CO21+CP21+CQ21+CR21+CR21)-CN21</f>
        <v>194.5</v>
      </c>
      <c r="CU21" s="547">
        <f>(+((CO21+CP21+CQ21+CR21+CR21)/CN21-1))*100</f>
        <v>3536.3636363636365</v>
      </c>
      <c r="CV21" s="545">
        <f t="shared" si="2"/>
        <v>-127.5</v>
      </c>
      <c r="CW21" s="293"/>
    </row>
    <row r="22" spans="1:102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65"/>
      <c r="CD22" s="414"/>
      <c r="CE22" s="192"/>
      <c r="CF22" s="414"/>
      <c r="CG22" s="192"/>
      <c r="CH22" s="290"/>
      <c r="CI22" s="206"/>
      <c r="CJ22" s="206"/>
      <c r="CK22" s="206"/>
      <c r="CL22" s="786"/>
      <c r="CM22" s="813"/>
      <c r="CN22" s="829"/>
      <c r="CO22" s="750"/>
      <c r="CP22" s="328"/>
      <c r="CQ22" s="329"/>
      <c r="CR22" s="825"/>
      <c r="CS22" s="765"/>
      <c r="CT22" s="780"/>
      <c r="CU22" s="548" t="s">
        <v>3</v>
      </c>
      <c r="CV22" s="545">
        <f t="shared" si="2"/>
        <v>0</v>
      </c>
      <c r="CW22" s="293"/>
    </row>
    <row r="23" spans="1:102" x14ac:dyDescent="0.2">
      <c r="A23" s="227"/>
      <c r="B23" s="87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2">
        <v>47132.791285223575</v>
      </c>
      <c r="BV23" s="492">
        <v>48305.382136724707</v>
      </c>
      <c r="BW23" s="492">
        <v>51843.43906314332</v>
      </c>
      <c r="BX23" s="492">
        <v>52751.707843056443</v>
      </c>
      <c r="BY23" s="364">
        <v>61256.800381815308</v>
      </c>
      <c r="BZ23" s="492">
        <v>58118.611381419993</v>
      </c>
      <c r="CA23" s="492">
        <v>56149.437725975207</v>
      </c>
      <c r="CB23" s="364">
        <v>53168.353856128393</v>
      </c>
      <c r="CC23" s="492">
        <v>52657.881866565527</v>
      </c>
      <c r="CD23" s="492">
        <v>52892.309277199347</v>
      </c>
      <c r="CE23" s="364">
        <v>55576.847906729046</v>
      </c>
      <c r="CF23" s="492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65560.447673877716</v>
      </c>
      <c r="CL23" s="482">
        <v>65341.528613984716</v>
      </c>
      <c r="CM23" s="364">
        <v>65443.864701190505</v>
      </c>
      <c r="CN23" s="492">
        <v>67740.561887308344</v>
      </c>
      <c r="CO23" s="845">
        <v>67367.589793816849</v>
      </c>
      <c r="CP23" s="850">
        <v>68217.205852291285</v>
      </c>
      <c r="CQ23" s="850">
        <v>69925.47679980156</v>
      </c>
      <c r="CR23" s="797">
        <v>71566.553777586814</v>
      </c>
      <c r="CS23" s="797">
        <v>65443.864701190505</v>
      </c>
      <c r="CT23" s="458">
        <f>+CR23-CN23</f>
        <v>3825.9918902784702</v>
      </c>
      <c r="CU23" s="546">
        <f>(+(CR23/CN23-1))*100</f>
        <v>5.6480073144998366</v>
      </c>
      <c r="CV23" s="545">
        <f t="shared" si="2"/>
        <v>0</v>
      </c>
      <c r="CW23" s="293"/>
      <c r="CX23" s="299"/>
    </row>
    <row r="24" spans="1:102" x14ac:dyDescent="0.2">
      <c r="A24" s="227"/>
      <c r="B24" s="87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2">
        <v>35635.031122339999</v>
      </c>
      <c r="BV24" s="492">
        <v>36020.29927055</v>
      </c>
      <c r="BW24" s="492">
        <v>36636.916671539999</v>
      </c>
      <c r="BX24" s="492">
        <v>37663.86396078</v>
      </c>
      <c r="BY24" s="364">
        <v>41371.515351379996</v>
      </c>
      <c r="BZ24" s="492">
        <v>40506.033192499999</v>
      </c>
      <c r="CA24" s="492">
        <v>39262.991807869999</v>
      </c>
      <c r="CB24" s="364">
        <v>38283.96615778</v>
      </c>
      <c r="CC24" s="492">
        <v>37850.323657679997</v>
      </c>
      <c r="CD24" s="492">
        <v>38148.541673379994</v>
      </c>
      <c r="CE24" s="364">
        <v>38359.647042080003</v>
      </c>
      <c r="CF24" s="492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39727.839551309997</v>
      </c>
      <c r="CL24" s="482">
        <v>41085.02728029</v>
      </c>
      <c r="CM24" s="364">
        <v>41347.966428190004</v>
      </c>
      <c r="CN24" s="492">
        <v>42283.164345089994</v>
      </c>
      <c r="CO24" s="845">
        <v>42667.455170190005</v>
      </c>
      <c r="CP24" s="850">
        <v>43149.714654390002</v>
      </c>
      <c r="CQ24" s="850">
        <v>43083.161765390003</v>
      </c>
      <c r="CR24" s="797">
        <v>42923.038548690005</v>
      </c>
      <c r="CS24" s="797">
        <v>41347.966428190004</v>
      </c>
      <c r="CT24" s="458">
        <f>+CR24-CN24</f>
        <v>639.87420360001124</v>
      </c>
      <c r="CU24" s="546">
        <f>(+(CR24/CN24-1))*100</f>
        <v>1.5133072784660584</v>
      </c>
      <c r="CV24" s="545">
        <f t="shared" si="2"/>
        <v>0</v>
      </c>
      <c r="CW24" s="293"/>
      <c r="CX24" s="299"/>
    </row>
    <row r="25" spans="1:102" x14ac:dyDescent="0.2">
      <c r="A25" s="227"/>
      <c r="B25" s="87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2">
        <v>-69975.856252409969</v>
      </c>
      <c r="BV25" s="492">
        <v>-68744.612766179111</v>
      </c>
      <c r="BW25" s="492">
        <v>-68916.057885444578</v>
      </c>
      <c r="BX25" s="492">
        <v>-68511.081671989712</v>
      </c>
      <c r="BY25" s="364">
        <v>-62371.181571876186</v>
      </c>
      <c r="BZ25" s="492">
        <v>-62991.898781180244</v>
      </c>
      <c r="CA25" s="492">
        <v>-64621.504459789583</v>
      </c>
      <c r="CB25" s="364">
        <v>-64393.307691634778</v>
      </c>
      <c r="CC25" s="492">
        <v>-63958.757084868026</v>
      </c>
      <c r="CD25" s="492">
        <v>-62334.519483329743</v>
      </c>
      <c r="CE25" s="364">
        <v>-62536.810570389527</v>
      </c>
      <c r="CF25" s="492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-53098.83797938082</v>
      </c>
      <c r="CL25" s="482">
        <v>-50820.779755080242</v>
      </c>
      <c r="CM25" s="364">
        <v>-50151.201197390008</v>
      </c>
      <c r="CN25" s="492">
        <v>-48542.072538107255</v>
      </c>
      <c r="CO25" s="845">
        <v>-48210.079880957717</v>
      </c>
      <c r="CP25" s="850">
        <v>-47349.632750081131</v>
      </c>
      <c r="CQ25" s="850">
        <v>-47115.229137844355</v>
      </c>
      <c r="CR25" s="797">
        <v>-46640.435887305335</v>
      </c>
      <c r="CS25" s="797">
        <v>-50151.201197390008</v>
      </c>
      <c r="CT25" s="458">
        <f>+CR25-CN25</f>
        <v>1901.63665080192</v>
      </c>
      <c r="CU25" s="546">
        <f>(+(CR25/CN25-1))*100</f>
        <v>-3.9175019758562413</v>
      </c>
      <c r="CV25" s="545">
        <f t="shared" si="2"/>
        <v>0</v>
      </c>
      <c r="CW25" s="293"/>
      <c r="CX25" s="299"/>
    </row>
    <row r="26" spans="1:102" x14ac:dyDescent="0.2">
      <c r="A26" s="227"/>
      <c r="B26" s="875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2">
        <v>-44207.526102950054</v>
      </c>
      <c r="BV26" s="492">
        <v>-42349.181198990605</v>
      </c>
      <c r="BW26" s="492">
        <v>-40838.065709731833</v>
      </c>
      <c r="BX26" s="492">
        <v>-40093.649966347883</v>
      </c>
      <c r="BY26" s="364">
        <v>-29328.915759721393</v>
      </c>
      <c r="BZ26" s="492">
        <v>-31461.852360015266</v>
      </c>
      <c r="CA26" s="492">
        <v>-31891.980872479322</v>
      </c>
      <c r="CB26" s="364">
        <v>-31100.461763368094</v>
      </c>
      <c r="CC26" s="492">
        <v>-33126.363105549004</v>
      </c>
      <c r="CD26" s="492">
        <v>-31763.446206964381</v>
      </c>
      <c r="CE26" s="364">
        <v>-31746.886380987838</v>
      </c>
      <c r="CF26" s="492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-25516.619823106786</v>
      </c>
      <c r="CL26" s="482">
        <v>-24349.971148812871</v>
      </c>
      <c r="CM26" s="364">
        <v>-24269.022933861186</v>
      </c>
      <c r="CN26" s="492">
        <v>-20911.831640986991</v>
      </c>
      <c r="CO26" s="845">
        <v>-21229.605477776626</v>
      </c>
      <c r="CP26" s="850">
        <v>-20068.955991209488</v>
      </c>
      <c r="CQ26" s="850">
        <v>-18059.001249580193</v>
      </c>
      <c r="CR26" s="797">
        <v>-15862.082772082074</v>
      </c>
      <c r="CS26" s="797">
        <v>-24269.022933861186</v>
      </c>
      <c r="CT26" s="458">
        <f>+CR26-CN26</f>
        <v>5049.7488689049169</v>
      </c>
      <c r="CU26" s="546">
        <f>(+(CR26/CN26-1))*100</f>
        <v>-24.147807593321748</v>
      </c>
      <c r="CV26" s="545">
        <f t="shared" si="2"/>
        <v>0</v>
      </c>
      <c r="CW26" s="293"/>
      <c r="CX26" s="299"/>
    </row>
    <row r="27" spans="1:102" x14ac:dyDescent="0.2">
      <c r="A27" s="227"/>
      <c r="B27" s="875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2">
        <v>6006.9863481479997</v>
      </c>
      <c r="CD27" s="492">
        <v>5515.1043655202002</v>
      </c>
      <c r="CE27" s="364">
        <v>5514.9757570049997</v>
      </c>
      <c r="CF27" s="492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5514.0237197762008</v>
      </c>
      <c r="CL27" s="482">
        <v>5514.7707535178006</v>
      </c>
      <c r="CM27" s="364">
        <v>5517.6328900996004</v>
      </c>
      <c r="CN27" s="492">
        <v>5517.2845569256006</v>
      </c>
      <c r="CO27" s="845">
        <v>5517.1138672956004</v>
      </c>
      <c r="CP27" s="850">
        <v>5517.0865561255996</v>
      </c>
      <c r="CQ27" s="850">
        <v>5517.0430708244003</v>
      </c>
      <c r="CR27" s="797">
        <v>5516.9044176325997</v>
      </c>
      <c r="CS27" s="797">
        <v>5517.6328900996004</v>
      </c>
      <c r="CT27" s="458">
        <f>+CR27-CN27</f>
        <v>-0.38013929300086602</v>
      </c>
      <c r="CU27" s="546">
        <f>(+(CR27/CN27-1))*100</f>
        <v>-6.8899707651226549E-3</v>
      </c>
      <c r="CV27" s="545">
        <f t="shared" si="2"/>
        <v>0</v>
      </c>
      <c r="CW27" s="293"/>
      <c r="CX27" s="299"/>
    </row>
    <row r="28" spans="1:102" ht="13.5" x14ac:dyDescent="0.2">
      <c r="A28" s="227"/>
      <c r="B28" s="875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193"/>
      <c r="CK28" s="193"/>
      <c r="CL28" s="787"/>
      <c r="CM28" s="814"/>
      <c r="CN28" s="830"/>
      <c r="CO28" s="386"/>
      <c r="CP28" s="189"/>
      <c r="CQ28" s="189"/>
      <c r="CR28" s="415"/>
      <c r="CS28" s="415"/>
      <c r="CT28" s="643"/>
      <c r="CU28" s="549"/>
      <c r="CV28" s="545">
        <f t="shared" si="2"/>
        <v>0</v>
      </c>
      <c r="CW28" s="293"/>
    </row>
    <row r="29" spans="1:102" x14ac:dyDescent="0.2">
      <c r="A29" s="227"/>
      <c r="B29" s="875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64907.230130834112</v>
      </c>
      <c r="CL29" s="373">
        <v>64273.700887394109</v>
      </c>
      <c r="CM29" s="358">
        <v>64832.882420444119</v>
      </c>
      <c r="CN29" s="398">
        <v>68095.4075303641</v>
      </c>
      <c r="CO29" s="846">
        <v>68673.397233164098</v>
      </c>
      <c r="CP29" s="478">
        <v>68964.502988964116</v>
      </c>
      <c r="CQ29" s="478">
        <v>68958.492666304126</v>
      </c>
      <c r="CR29" s="514"/>
      <c r="CS29" s="514">
        <v>64832.882420444119</v>
      </c>
      <c r="CT29" s="458">
        <f>+CQ29-CN29</f>
        <v>863.08513594002579</v>
      </c>
      <c r="CU29" s="546">
        <f>(+(CQ29/CN29-1))*100</f>
        <v>1.2674645284341368</v>
      </c>
      <c r="CV29" s="545">
        <f>+CQ29-CN29-CT29</f>
        <v>0</v>
      </c>
      <c r="CW29" s="293"/>
      <c r="CX29" s="299"/>
    </row>
    <row r="30" spans="1:102" x14ac:dyDescent="0.2">
      <c r="A30" s="227"/>
      <c r="B30" s="875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117916.4742355356</v>
      </c>
      <c r="CL30" s="373">
        <v>117561.52873895095</v>
      </c>
      <c r="CM30" s="358">
        <v>118703.21568404538</v>
      </c>
      <c r="CN30" s="398">
        <v>121458.06584994536</v>
      </c>
      <c r="CO30" s="846">
        <v>121997.58930793536</v>
      </c>
      <c r="CP30" s="478">
        <v>122616.96979891538</v>
      </c>
      <c r="CQ30" s="478">
        <v>124205.70115333539</v>
      </c>
      <c r="CR30" s="514"/>
      <c r="CS30" s="514">
        <v>118703.21568404538</v>
      </c>
      <c r="CT30" s="458">
        <f>+CQ30-CN30</f>
        <v>2747.6353033900377</v>
      </c>
      <c r="CU30" s="546">
        <f>(+(CQ30/CN30-1))*100</f>
        <v>2.2622090053571187</v>
      </c>
      <c r="CV30" s="545">
        <f t="shared" ref="CV30:CV36" si="8">+CQ30-CN30-CT30</f>
        <v>0</v>
      </c>
      <c r="CW30" s="293"/>
      <c r="CX30" s="299"/>
    </row>
    <row r="31" spans="1:102" x14ac:dyDescent="0.2">
      <c r="A31" s="227"/>
      <c r="B31" s="875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175851.62846229316</v>
      </c>
      <c r="CL31" s="373">
        <v>175573.3817957885</v>
      </c>
      <c r="CM31" s="358">
        <v>177203.63884149294</v>
      </c>
      <c r="CN31" s="398">
        <v>180012.81075678291</v>
      </c>
      <c r="CO31" s="846">
        <v>180482.8064790529</v>
      </c>
      <c r="CP31" s="478">
        <v>181150.98635317292</v>
      </c>
      <c r="CQ31" s="478">
        <v>182997.09707334294</v>
      </c>
      <c r="CR31" s="514"/>
      <c r="CS31" s="514">
        <v>177203.63884149294</v>
      </c>
      <c r="CT31" s="458">
        <f>+CQ31-CN31</f>
        <v>2984.2863165600284</v>
      </c>
      <c r="CU31" s="546">
        <f>(+(CQ31/CN31-1))*100</f>
        <v>1.6578188541215066</v>
      </c>
      <c r="CV31" s="545">
        <f t="shared" si="8"/>
        <v>0</v>
      </c>
      <c r="CW31" s="293"/>
      <c r="CX31" s="299"/>
    </row>
    <row r="32" spans="1:10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194"/>
      <c r="CK32" s="194"/>
      <c r="CL32" s="788"/>
      <c r="CM32" s="815"/>
      <c r="CN32" s="831"/>
      <c r="CO32" s="751"/>
      <c r="CP32" s="377"/>
      <c r="CQ32" s="377"/>
      <c r="CR32" s="416"/>
      <c r="CS32" s="416"/>
      <c r="CT32" s="643"/>
      <c r="CU32" s="549"/>
      <c r="CV32" s="545">
        <f t="shared" si="8"/>
        <v>0</v>
      </c>
      <c r="CW32" s="293"/>
    </row>
    <row r="33" spans="1:102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7">
        <v>86.114501579644241</v>
      </c>
      <c r="CH33" s="617">
        <v>85.979616989218826</v>
      </c>
      <c r="CI33" s="617">
        <v>87.072952253233737</v>
      </c>
      <c r="CJ33" s="617">
        <v>87.292332011896207</v>
      </c>
      <c r="CK33" s="617">
        <v>87.567595736631304</v>
      </c>
      <c r="CL33" s="618">
        <v>87.543941482354342</v>
      </c>
      <c r="CM33" s="617">
        <v>86.715051489081475</v>
      </c>
      <c r="CN33" s="616">
        <v>87.302559332426512</v>
      </c>
      <c r="CO33" s="851">
        <f>0.873508242612827*100</f>
        <v>87.350824261282696</v>
      </c>
      <c r="CP33" s="618">
        <f>0.874670800090686*100</f>
        <v>87.467080009068596</v>
      </c>
      <c r="CQ33" s="618">
        <f>0.874911718902532*100</f>
        <v>87.491171890253199</v>
      </c>
      <c r="CR33" s="616"/>
      <c r="CS33" s="616">
        <v>86.715051489081475</v>
      </c>
      <c r="CT33" s="458">
        <f>+CQ33-CN33</f>
        <v>0.18861255782668707</v>
      </c>
      <c r="CU33" s="546">
        <f>(+(CQ33/CN33-1))*100</f>
        <v>0.21604470621359173</v>
      </c>
      <c r="CV33" s="545">
        <f t="shared" si="8"/>
        <v>0</v>
      </c>
      <c r="CW33" s="742"/>
    </row>
    <row r="34" spans="1:102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7">
        <v>81.851234972383509</v>
      </c>
      <c r="CH34" s="617">
        <v>81.981501846638452</v>
      </c>
      <c r="CI34" s="617">
        <v>82.825524464523809</v>
      </c>
      <c r="CJ34" s="617">
        <v>83.148498474244661</v>
      </c>
      <c r="CK34" s="617">
        <v>83.733293649817028</v>
      </c>
      <c r="CL34" s="618">
        <v>83.718849979472864</v>
      </c>
      <c r="CM34" s="617">
        <v>83.369955898863651</v>
      </c>
      <c r="CN34" s="616">
        <v>83.691851986804338</v>
      </c>
      <c r="CO34" s="851">
        <f>0.837331923193642*100</f>
        <v>83.733192319364207</v>
      </c>
      <c r="CP34" s="618">
        <f>0.838567338547304*100</f>
        <v>83.856733854730408</v>
      </c>
      <c r="CQ34" s="618">
        <f>0.84068896292453*100</f>
        <v>84.068896292453005</v>
      </c>
      <c r="CR34" s="616"/>
      <c r="CS34" s="616">
        <v>83.369955898863651</v>
      </c>
      <c r="CT34" s="458">
        <f>+CQ34-CN34</f>
        <v>0.37704430564866698</v>
      </c>
      <c r="CU34" s="546">
        <f>(+(CQ34/CN34-1))*100</f>
        <v>0.45051495061683156</v>
      </c>
      <c r="CV34" s="545">
        <f t="shared" si="8"/>
        <v>0</v>
      </c>
      <c r="CW34" s="293"/>
    </row>
    <row r="35" spans="1:102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7">
        <v>84.964700584848131</v>
      </c>
      <c r="CH35" s="617">
        <v>85.067387163049787</v>
      </c>
      <c r="CI35" s="617">
        <v>85.702308389915828</v>
      </c>
      <c r="CJ35" s="617">
        <v>85.80721297212456</v>
      </c>
      <c r="CK35" s="617">
        <v>86.154208139066057</v>
      </c>
      <c r="CL35" s="618">
        <v>86.159946978577324</v>
      </c>
      <c r="CM35" s="617">
        <v>85.954494431034163</v>
      </c>
      <c r="CN35" s="616">
        <v>86.144215889572635</v>
      </c>
      <c r="CO35" s="851">
        <f>0.86167515147777*100</f>
        <v>86.167515147776996</v>
      </c>
      <c r="CP35" s="618">
        <f>0.862401628679151*100</f>
        <v>86.240162867915103</v>
      </c>
      <c r="CQ35" s="618">
        <f>0.863650110840055*100</f>
        <v>86.365011084005502</v>
      </c>
      <c r="CR35" s="616"/>
      <c r="CS35" s="616">
        <v>85.954494431034163</v>
      </c>
      <c r="CT35" s="458">
        <f>+CQ35-CN35</f>
        <v>0.22079519443286699</v>
      </c>
      <c r="CU35" s="546">
        <f>(+(CQ35/CN35-1))*100</f>
        <v>0.25630878655382716</v>
      </c>
      <c r="CV35" s="545">
        <f t="shared" si="8"/>
        <v>0</v>
      </c>
      <c r="CW35" s="293"/>
    </row>
    <row r="36" spans="1:10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195"/>
      <c r="CK36" s="195"/>
      <c r="CL36" s="789"/>
      <c r="CM36" s="816"/>
      <c r="CN36" s="832"/>
      <c r="CO36" s="388"/>
      <c r="CP36" s="190"/>
      <c r="CQ36" s="190"/>
      <c r="CR36" s="417"/>
      <c r="CS36" s="417"/>
      <c r="CT36" s="644" t="s">
        <v>3</v>
      </c>
      <c r="CU36" s="550"/>
      <c r="CV36" s="545" t="e">
        <f t="shared" si="8"/>
        <v>#VALUE!</v>
      </c>
      <c r="CW36" s="293"/>
    </row>
    <row r="37" spans="1:102" ht="12.75" customHeight="1" x14ac:dyDescent="0.2">
      <c r="A37" s="227"/>
      <c r="B37" s="87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9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2915.2320845481045</v>
      </c>
      <c r="CL37" s="373">
        <v>2964.7953002915447</v>
      </c>
      <c r="CM37" s="358">
        <v>2968.9111603498532</v>
      </c>
      <c r="CN37" s="398">
        <v>2969.3623848396496</v>
      </c>
      <c r="CO37" s="478">
        <v>2969.3623848396496</v>
      </c>
      <c r="CP37" s="478">
        <v>2969.3623848396496</v>
      </c>
      <c r="CQ37" s="478">
        <v>2969.3623848396496</v>
      </c>
      <c r="CR37" s="514">
        <v>2981.7591486880456</v>
      </c>
      <c r="CS37" s="478">
        <v>2968.9111603498532</v>
      </c>
      <c r="CT37" s="384">
        <f>+CR37-CN37</f>
        <v>12.396763848395949</v>
      </c>
      <c r="CU37" s="546">
        <f>(+(CR37/CN37-1))*100</f>
        <v>0.41748908491898717</v>
      </c>
      <c r="CV37" s="545">
        <f t="shared" si="2"/>
        <v>0</v>
      </c>
      <c r="CW37" s="293"/>
      <c r="CX37" s="299"/>
    </row>
    <row r="38" spans="1:102" x14ac:dyDescent="0.2">
      <c r="A38" s="227"/>
      <c r="B38" s="87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9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1512.932959183674</v>
      </c>
      <c r="CL38" s="373">
        <v>1512.8167288629741</v>
      </c>
      <c r="CM38" s="358">
        <v>1512.8477492711372</v>
      </c>
      <c r="CN38" s="398">
        <v>1512.8743381924203</v>
      </c>
      <c r="CO38" s="478">
        <v>1512.8743381924203</v>
      </c>
      <c r="CP38" s="478">
        <v>1512.8743381924203</v>
      </c>
      <c r="CQ38" s="478">
        <v>1512.8743381924203</v>
      </c>
      <c r="CR38" s="514">
        <v>1512.9053586005834</v>
      </c>
      <c r="CS38" s="478">
        <v>1512.8477492711372</v>
      </c>
      <c r="CT38" s="384">
        <f>+CR38-CN38</f>
        <v>3.1020408163158208E-2</v>
      </c>
      <c r="CU38" s="546">
        <f>(+(CR38/CN38-1))*100</f>
        <v>2.0504286033506958E-3</v>
      </c>
      <c r="CV38" s="545">
        <f t="shared" si="2"/>
        <v>0</v>
      </c>
      <c r="CW38" s="293"/>
      <c r="CX38" s="299"/>
    </row>
    <row r="39" spans="1:102" ht="12.75" customHeight="1" x14ac:dyDescent="0.2">
      <c r="A39" s="227"/>
      <c r="B39" s="877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9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10378.720100000004</v>
      </c>
      <c r="CL39" s="373">
        <v>10377.922760000003</v>
      </c>
      <c r="CM39" s="358">
        <v>10378.135560000002</v>
      </c>
      <c r="CN39" s="398">
        <v>10378.317960000004</v>
      </c>
      <c r="CO39" s="478">
        <v>10378.317960000004</v>
      </c>
      <c r="CP39" s="478">
        <v>10378.317960000004</v>
      </c>
      <c r="CQ39" s="478">
        <v>10378.317960000004</v>
      </c>
      <c r="CR39" s="514">
        <v>10378.530760000003</v>
      </c>
      <c r="CS39" s="478">
        <v>10378.135560000002</v>
      </c>
      <c r="CT39" s="384">
        <f>+CR39-CN39</f>
        <v>0.21279999999933352</v>
      </c>
      <c r="CU39" s="546">
        <f>(+(CR39/CN39-1))*100</f>
        <v>2.0504286033506958E-3</v>
      </c>
      <c r="CV39" s="545">
        <f t="shared" si="2"/>
        <v>0</v>
      </c>
      <c r="CW39" s="293"/>
      <c r="CX39" s="299"/>
    </row>
    <row r="40" spans="1:102" ht="12.75" customHeight="1" x14ac:dyDescent="0.2">
      <c r="A40" s="227"/>
      <c r="B40" s="877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9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73">
        <v>0</v>
      </c>
      <c r="CM40" s="358">
        <v>0</v>
      </c>
      <c r="CN40" s="398">
        <v>0</v>
      </c>
      <c r="CO40" s="478">
        <v>0</v>
      </c>
      <c r="CP40" s="478">
        <v>0</v>
      </c>
      <c r="CQ40" s="478">
        <v>0</v>
      </c>
      <c r="CR40" s="514">
        <v>0</v>
      </c>
      <c r="CS40" s="478">
        <v>0</v>
      </c>
      <c r="CT40" s="384" t="s">
        <v>3</v>
      </c>
      <c r="CU40" s="546" t="s">
        <v>3</v>
      </c>
      <c r="CV40" s="545" t="e">
        <f t="shared" si="2"/>
        <v>#VALUE!</v>
      </c>
      <c r="CW40" s="293"/>
      <c r="CX40" s="299"/>
    </row>
    <row r="41" spans="1:102" x14ac:dyDescent="0.2">
      <c r="A41" s="227"/>
      <c r="B41" s="87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9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1402.2991253644304</v>
      </c>
      <c r="CL41" s="373">
        <v>1451.9785714285704</v>
      </c>
      <c r="CM41" s="358">
        <v>1456.0634110787162</v>
      </c>
      <c r="CN41" s="398">
        <v>1456.4880466472293</v>
      </c>
      <c r="CO41" s="478">
        <v>1456.4880466472293</v>
      </c>
      <c r="CP41" s="478">
        <v>1456.4880466472293</v>
      </c>
      <c r="CQ41" s="478">
        <v>1456.4880466472293</v>
      </c>
      <c r="CR41" s="514">
        <v>1468.8537900874624</v>
      </c>
      <c r="CS41" s="478">
        <v>1456.0634110787162</v>
      </c>
      <c r="CT41" s="384">
        <f>+CR41-CN41</f>
        <v>12.365743440233018</v>
      </c>
      <c r="CU41" s="546">
        <f>(+(CR41/CN41-1))*100</f>
        <v>0.84901098012430953</v>
      </c>
      <c r="CV41" s="545">
        <f t="shared" si="2"/>
        <v>0</v>
      </c>
      <c r="CW41" s="293"/>
      <c r="CX41" s="299"/>
    </row>
    <row r="42" spans="1:102" ht="13.5" x14ac:dyDescent="0.2">
      <c r="A42" s="227"/>
      <c r="B42" s="877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9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9619.7719999999936</v>
      </c>
      <c r="CL42" s="373">
        <v>9960.572999999993</v>
      </c>
      <c r="CM42" s="358">
        <v>9988.5949999999939</v>
      </c>
      <c r="CN42" s="398">
        <v>9991.5079999999944</v>
      </c>
      <c r="CO42" s="478">
        <v>9991.5079999999944</v>
      </c>
      <c r="CP42" s="478">
        <v>9991.5079999999944</v>
      </c>
      <c r="CQ42" s="478">
        <v>9991.5079999999944</v>
      </c>
      <c r="CR42" s="514">
        <v>10076.336999999992</v>
      </c>
      <c r="CS42" s="478">
        <v>9988.5949999999939</v>
      </c>
      <c r="CT42" s="384">
        <f>+CR42-CN42</f>
        <v>84.828999999997905</v>
      </c>
      <c r="CU42" s="546">
        <f>(+(CR42/CN42-1))*100</f>
        <v>0.84901098012430953</v>
      </c>
      <c r="CV42" s="545">
        <f t="shared" si="2"/>
        <v>0</v>
      </c>
      <c r="CW42" s="293"/>
      <c r="CX42" s="299"/>
    </row>
    <row r="43" spans="1:102" ht="12.75" customHeight="1" x14ac:dyDescent="0.2">
      <c r="A43" s="227"/>
      <c r="B43" s="877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9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915.2839999999992</v>
      </c>
      <c r="CL43" s="373">
        <v>1057.0849999999994</v>
      </c>
      <c r="CM43" s="358">
        <v>1139.6069999999995</v>
      </c>
      <c r="CN43" s="398">
        <v>1188.0199999999995</v>
      </c>
      <c r="CO43" s="478">
        <v>1188.0199999999995</v>
      </c>
      <c r="CP43" s="478">
        <v>1188.0199999999995</v>
      </c>
      <c r="CQ43" s="478">
        <v>1188.0199999999995</v>
      </c>
      <c r="CR43" s="514">
        <v>1268.8489999999995</v>
      </c>
      <c r="CS43" s="478">
        <v>1139.6069999999995</v>
      </c>
      <c r="CT43" s="384">
        <f>+CR43-CN43</f>
        <v>80.828999999999951</v>
      </c>
      <c r="CU43" s="546">
        <f>(+(CR43/CN43-1))*100</f>
        <v>6.803673338832672</v>
      </c>
      <c r="CV43" s="545">
        <f t="shared" si="2"/>
        <v>0</v>
      </c>
      <c r="CW43" s="293"/>
      <c r="CX43" s="299"/>
    </row>
    <row r="44" spans="1:102" x14ac:dyDescent="0.2">
      <c r="A44" s="227"/>
      <c r="B44" s="87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9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73">
        <v>0</v>
      </c>
      <c r="CM44" s="358">
        <v>0</v>
      </c>
      <c r="CN44" s="398">
        <v>0</v>
      </c>
      <c r="CO44" s="478">
        <v>0</v>
      </c>
      <c r="CP44" s="478">
        <v>0</v>
      </c>
      <c r="CQ44" s="478">
        <v>0</v>
      </c>
      <c r="CR44" s="514">
        <v>0</v>
      </c>
      <c r="CS44" s="478">
        <v>0</v>
      </c>
      <c r="CT44" s="384" t="s">
        <v>3</v>
      </c>
      <c r="CU44" s="546" t="s">
        <v>3</v>
      </c>
      <c r="CV44" s="545" t="e">
        <f t="shared" si="2"/>
        <v>#VALUE!</v>
      </c>
      <c r="CW44" s="293"/>
    </row>
    <row r="45" spans="1:102" x14ac:dyDescent="0.2">
      <c r="A45" s="227"/>
      <c r="B45" s="877"/>
      <c r="C45" s="17"/>
      <c r="D45" s="22" t="s">
        <v>33</v>
      </c>
      <c r="E45" s="124">
        <f t="shared" ref="E45:K45" si="9">+E46+E49</f>
        <v>3.5868005738880919</v>
      </c>
      <c r="F45" s="124">
        <f t="shared" si="9"/>
        <v>0</v>
      </c>
      <c r="G45" s="124">
        <f t="shared" si="9"/>
        <v>4.3294978479196553</v>
      </c>
      <c r="H45" s="124">
        <f t="shared" si="9"/>
        <v>0</v>
      </c>
      <c r="I45" s="124">
        <f t="shared" si="9"/>
        <v>0</v>
      </c>
      <c r="J45" s="124">
        <f t="shared" si="9"/>
        <v>5.7388809182209476E-2</v>
      </c>
      <c r="K45" s="124">
        <f t="shared" si="9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10">+R46+R49</f>
        <v>0</v>
      </c>
      <c r="S45" s="196">
        <f t="shared" si="10"/>
        <v>0</v>
      </c>
      <c r="T45" s="196">
        <f t="shared" si="10"/>
        <v>0</v>
      </c>
      <c r="U45" s="196">
        <f t="shared" si="10"/>
        <v>0</v>
      </c>
      <c r="V45" s="196">
        <f t="shared" si="10"/>
        <v>0</v>
      </c>
      <c r="W45" s="196">
        <f t="shared" si="10"/>
        <v>0</v>
      </c>
      <c r="X45" s="196">
        <f t="shared" si="10"/>
        <v>0</v>
      </c>
      <c r="Y45" s="196">
        <f t="shared" si="10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11">+AF46+AF49</f>
        <v>0</v>
      </c>
      <c r="AG45" s="196">
        <f t="shared" si="11"/>
        <v>3.6269956458635702</v>
      </c>
      <c r="AH45" s="196">
        <f t="shared" si="11"/>
        <v>18.143686502177069</v>
      </c>
      <c r="AI45" s="196">
        <f t="shared" si="11"/>
        <v>0</v>
      </c>
      <c r="AJ45" s="196">
        <f t="shared" si="11"/>
        <v>7.2765647743813684</v>
      </c>
      <c r="AK45" s="196">
        <f t="shared" si="11"/>
        <v>0</v>
      </c>
      <c r="AL45" s="196">
        <f t="shared" si="11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3">
        <f t="shared" ref="AQ45:BA45" si="12">+AQ46+AQ49</f>
        <v>0</v>
      </c>
      <c r="AR45" s="333">
        <f t="shared" si="12"/>
        <v>0</v>
      </c>
      <c r="AS45" s="333">
        <f t="shared" si="12"/>
        <v>0</v>
      </c>
      <c r="AT45" s="196">
        <f t="shared" si="12"/>
        <v>0.40466472303207002</v>
      </c>
      <c r="AU45" s="333">
        <f t="shared" si="12"/>
        <v>1.2771137026239066E-3</v>
      </c>
      <c r="AV45" s="374">
        <f t="shared" si="12"/>
        <v>1.2771137026239066E-3</v>
      </c>
      <c r="AW45" s="196">
        <f t="shared" si="12"/>
        <v>0.15</v>
      </c>
      <c r="AX45" s="196">
        <f t="shared" si="12"/>
        <v>0</v>
      </c>
      <c r="AY45" s="196">
        <f t="shared" si="12"/>
        <v>0</v>
      </c>
      <c r="AZ45" s="196">
        <f t="shared" si="12"/>
        <v>0</v>
      </c>
      <c r="BA45" s="196">
        <f t="shared" si="12"/>
        <v>0.5</v>
      </c>
      <c r="BB45" s="196">
        <f t="shared" ref="BB45:BI45" si="13">+BB46+BB49</f>
        <v>0.9</v>
      </c>
      <c r="BC45" s="196">
        <f t="shared" si="13"/>
        <v>0.9</v>
      </c>
      <c r="BD45" s="196">
        <f t="shared" si="13"/>
        <v>1.1000000000000001</v>
      </c>
      <c r="BE45" s="196">
        <f t="shared" si="13"/>
        <v>0.35</v>
      </c>
      <c r="BF45" s="196">
        <f t="shared" si="13"/>
        <v>0.2</v>
      </c>
      <c r="BG45" s="196">
        <f t="shared" si="13"/>
        <v>8.7463556851311949E-2</v>
      </c>
      <c r="BH45" s="196">
        <f t="shared" si="13"/>
        <v>0.13119533527696792</v>
      </c>
      <c r="BI45" s="196">
        <f t="shared" si="13"/>
        <v>0.64577259475218662</v>
      </c>
      <c r="BJ45" s="196">
        <f t="shared" ref="BJ45:BR45" si="14">+BJ46+BJ49</f>
        <v>0.35</v>
      </c>
      <c r="BK45" s="196">
        <f t="shared" si="14"/>
        <v>0</v>
      </c>
      <c r="BL45" s="463">
        <f t="shared" si="14"/>
        <v>42.889775510204082</v>
      </c>
      <c r="BM45" s="463">
        <f t="shared" si="14"/>
        <v>0.2</v>
      </c>
      <c r="BN45" s="333">
        <f t="shared" si="14"/>
        <v>0.55000000000000004</v>
      </c>
      <c r="BO45" s="333">
        <f t="shared" si="14"/>
        <v>0.6</v>
      </c>
      <c r="BP45" s="333">
        <f t="shared" si="14"/>
        <v>23.377157208454815</v>
      </c>
      <c r="BQ45" s="333">
        <f t="shared" si="14"/>
        <v>118.84701221574343</v>
      </c>
      <c r="BR45" s="368">
        <f t="shared" si="14"/>
        <v>167.33179602623909</v>
      </c>
      <c r="BS45" s="477">
        <f t="shared" ref="BS45:CK45" si="15">+BS46+BS49</f>
        <v>120.92988466034986</v>
      </c>
      <c r="BT45" s="368">
        <f t="shared" si="15"/>
        <v>209.33883865597659</v>
      </c>
      <c r="BU45" s="512">
        <f t="shared" si="15"/>
        <v>87.879145138483906</v>
      </c>
      <c r="BV45" s="512">
        <f t="shared" si="15"/>
        <v>0.49577259475218655</v>
      </c>
      <c r="BW45" s="512">
        <f t="shared" si="15"/>
        <v>67.394652016034996</v>
      </c>
      <c r="BX45" s="512">
        <f t="shared" si="15"/>
        <v>0.24577259475218657</v>
      </c>
      <c r="BY45" s="368">
        <f t="shared" si="15"/>
        <v>14.107194333819198</v>
      </c>
      <c r="BZ45" s="512">
        <f t="shared" si="15"/>
        <v>0.45</v>
      </c>
      <c r="CA45" s="512">
        <f t="shared" si="15"/>
        <v>0.3</v>
      </c>
      <c r="CB45" s="368">
        <f t="shared" si="15"/>
        <v>0.40408163265306118</v>
      </c>
      <c r="CC45" s="512">
        <f t="shared" si="15"/>
        <v>72.245680758017485</v>
      </c>
      <c r="CD45" s="368">
        <f t="shared" si="15"/>
        <v>0.6</v>
      </c>
      <c r="CE45" s="368">
        <f t="shared" si="15"/>
        <v>0.55000000000000004</v>
      </c>
      <c r="CF45" s="368">
        <f t="shared" si="15"/>
        <v>0.4</v>
      </c>
      <c r="CG45" s="368">
        <f t="shared" si="15"/>
        <v>0.35</v>
      </c>
      <c r="CH45" s="368">
        <f t="shared" si="15"/>
        <v>0.71</v>
      </c>
      <c r="CI45" s="368">
        <f t="shared" si="15"/>
        <v>0.6426822157434402</v>
      </c>
      <c r="CJ45" s="368">
        <f t="shared" si="15"/>
        <v>0.62830903790087456</v>
      </c>
      <c r="CK45" s="368">
        <f t="shared" si="15"/>
        <v>0.15</v>
      </c>
      <c r="CL45" s="477">
        <v>0.26644314868804664</v>
      </c>
      <c r="CM45" s="368">
        <v>0.7</v>
      </c>
      <c r="CN45" s="512">
        <v>0.65</v>
      </c>
      <c r="CO45" s="852">
        <f>+CO46+CO49</f>
        <v>0.65</v>
      </c>
      <c r="CP45" s="800">
        <f>+CP46+CP49</f>
        <v>0.65</v>
      </c>
      <c r="CQ45" s="800">
        <f>+CQ46+CQ49</f>
        <v>0.65</v>
      </c>
      <c r="CR45" s="801">
        <f>+CR46+CR49</f>
        <v>0.65</v>
      </c>
      <c r="CS45" s="512">
        <f>+CS46+CS49</f>
        <v>0.7</v>
      </c>
      <c r="CT45" s="384">
        <f t="shared" ref="CT45:CT51" si="16">+CR45-CN45</f>
        <v>0</v>
      </c>
      <c r="CU45" s="546">
        <f t="shared" ref="CU45:CU51" si="17">(+(CR45/CN45-1))*100</f>
        <v>0</v>
      </c>
      <c r="CV45" s="545">
        <f t="shared" si="2"/>
        <v>0</v>
      </c>
      <c r="CW45" s="293"/>
    </row>
    <row r="46" spans="1:102" x14ac:dyDescent="0.2">
      <c r="A46" s="227"/>
      <c r="B46" s="877"/>
      <c r="C46" s="17"/>
      <c r="D46" s="22" t="s">
        <v>22</v>
      </c>
      <c r="E46" s="124">
        <f t="shared" ref="E46:AL46" si="18">+E47/E$84+E48</f>
        <v>0</v>
      </c>
      <c r="F46" s="124">
        <f t="shared" si="18"/>
        <v>0</v>
      </c>
      <c r="G46" s="124">
        <f t="shared" si="18"/>
        <v>0.78</v>
      </c>
      <c r="H46" s="124">
        <f t="shared" si="18"/>
        <v>0</v>
      </c>
      <c r="I46" s="124">
        <f t="shared" si="18"/>
        <v>0</v>
      </c>
      <c r="J46" s="124">
        <f t="shared" si="18"/>
        <v>5.7388809182209476E-2</v>
      </c>
      <c r="K46" s="124">
        <f t="shared" si="18"/>
        <v>0</v>
      </c>
      <c r="L46" s="124">
        <f t="shared" si="18"/>
        <v>0</v>
      </c>
      <c r="M46" s="123">
        <f t="shared" si="18"/>
        <v>0.03</v>
      </c>
      <c r="N46" s="124">
        <f t="shared" si="18"/>
        <v>0.02</v>
      </c>
      <c r="O46" s="124">
        <f t="shared" si="18"/>
        <v>0.02</v>
      </c>
      <c r="P46" s="180">
        <f t="shared" si="18"/>
        <v>0</v>
      </c>
      <c r="Q46" s="124">
        <f t="shared" si="18"/>
        <v>0</v>
      </c>
      <c r="R46" s="124">
        <f t="shared" si="18"/>
        <v>0</v>
      </c>
      <c r="S46" s="196">
        <f t="shared" si="18"/>
        <v>0</v>
      </c>
      <c r="T46" s="196">
        <f t="shared" si="18"/>
        <v>0</v>
      </c>
      <c r="U46" s="196">
        <f t="shared" si="18"/>
        <v>0</v>
      </c>
      <c r="V46" s="196">
        <f t="shared" si="18"/>
        <v>0</v>
      </c>
      <c r="W46" s="196">
        <f t="shared" si="18"/>
        <v>0</v>
      </c>
      <c r="X46" s="196">
        <f t="shared" si="18"/>
        <v>0</v>
      </c>
      <c r="Y46" s="196">
        <f t="shared" si="18"/>
        <v>0</v>
      </c>
      <c r="Z46" s="196">
        <f t="shared" si="18"/>
        <v>0</v>
      </c>
      <c r="AA46" s="196">
        <f t="shared" si="18"/>
        <v>0</v>
      </c>
      <c r="AB46" s="196">
        <f t="shared" si="18"/>
        <v>9.5504655172413792E-3</v>
      </c>
      <c r="AC46" s="196">
        <f t="shared" si="18"/>
        <v>15.950432276657061</v>
      </c>
      <c r="AD46" s="196">
        <f t="shared" si="18"/>
        <v>0</v>
      </c>
      <c r="AE46" s="196">
        <f t="shared" si="18"/>
        <v>0</v>
      </c>
      <c r="AF46" s="196">
        <f t="shared" si="18"/>
        <v>0</v>
      </c>
      <c r="AG46" s="196">
        <f t="shared" si="18"/>
        <v>0</v>
      </c>
      <c r="AH46" s="196">
        <f t="shared" si="18"/>
        <v>4.3541364296081275E-3</v>
      </c>
      <c r="AI46" s="196">
        <f t="shared" si="18"/>
        <v>0</v>
      </c>
      <c r="AJ46" s="196">
        <f t="shared" si="18"/>
        <v>7.2765647743813684</v>
      </c>
      <c r="AK46" s="196">
        <f t="shared" si="18"/>
        <v>0</v>
      </c>
      <c r="AL46" s="196">
        <f t="shared" si="18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19">+AR47/AR$84+AR48</f>
        <v>0</v>
      </c>
      <c r="AS46" s="196">
        <f t="shared" si="19"/>
        <v>0</v>
      </c>
      <c r="AT46" s="196">
        <f t="shared" si="19"/>
        <v>0.40466472303207002</v>
      </c>
      <c r="AU46" s="196">
        <f t="shared" si="19"/>
        <v>1.2771137026239066E-3</v>
      </c>
      <c r="AV46" s="374">
        <f t="shared" si="19"/>
        <v>1.2771137026239066E-3</v>
      </c>
      <c r="AW46" s="196">
        <f t="shared" si="19"/>
        <v>0.15</v>
      </c>
      <c r="AX46" s="196">
        <f t="shared" si="19"/>
        <v>0</v>
      </c>
      <c r="AY46" s="196">
        <f t="shared" si="19"/>
        <v>0</v>
      </c>
      <c r="AZ46" s="196">
        <f t="shared" si="19"/>
        <v>0</v>
      </c>
      <c r="BA46" s="196">
        <f t="shared" si="19"/>
        <v>0.5</v>
      </c>
      <c r="BB46" s="196">
        <f t="shared" si="19"/>
        <v>0.9</v>
      </c>
      <c r="BC46" s="196">
        <f t="shared" si="19"/>
        <v>0.9</v>
      </c>
      <c r="BD46" s="196">
        <f t="shared" si="19"/>
        <v>1.1000000000000001</v>
      </c>
      <c r="BE46" s="196">
        <f t="shared" si="19"/>
        <v>0.35</v>
      </c>
      <c r="BF46" s="196">
        <f t="shared" si="19"/>
        <v>0.2</v>
      </c>
      <c r="BG46" s="196">
        <f t="shared" si="19"/>
        <v>8.7463556851311949E-2</v>
      </c>
      <c r="BH46" s="196">
        <f t="shared" si="19"/>
        <v>0.13119533527696792</v>
      </c>
      <c r="BI46" s="196">
        <f t="shared" si="19"/>
        <v>0.64577259475218662</v>
      </c>
      <c r="BJ46" s="196">
        <f t="shared" si="19"/>
        <v>0.35</v>
      </c>
      <c r="BK46" s="196">
        <f t="shared" si="19"/>
        <v>0</v>
      </c>
      <c r="BL46" s="463">
        <f t="shared" si="19"/>
        <v>0.2</v>
      </c>
      <c r="BM46" s="463">
        <f t="shared" si="19"/>
        <v>0.2</v>
      </c>
      <c r="BN46" s="333">
        <f t="shared" si="19"/>
        <v>0.55000000000000004</v>
      </c>
      <c r="BO46" s="333">
        <f t="shared" si="19"/>
        <v>0.6</v>
      </c>
      <c r="BP46" s="333">
        <f t="shared" si="19"/>
        <v>1.1000000000000001</v>
      </c>
      <c r="BQ46" s="333">
        <f t="shared" si="19"/>
        <v>0.7</v>
      </c>
      <c r="BR46" s="368">
        <f t="shared" si="19"/>
        <v>0.47288629737609333</v>
      </c>
      <c r="BS46" s="477">
        <f t="shared" si="19"/>
        <v>0.25</v>
      </c>
      <c r="BT46" s="368">
        <f t="shared" si="19"/>
        <v>0</v>
      </c>
      <c r="BU46" s="512">
        <f t="shared" si="19"/>
        <v>5.0736151603498545</v>
      </c>
      <c r="BV46" s="512">
        <f t="shared" si="19"/>
        <v>0.49577259475218655</v>
      </c>
      <c r="BW46" s="512">
        <f t="shared" ref="BW46:CK46" si="20">+BW47/BW$84+BW48</f>
        <v>0.35830903790087465</v>
      </c>
      <c r="BX46" s="512">
        <f t="shared" si="20"/>
        <v>0.24577259475218657</v>
      </c>
      <c r="BY46" s="368">
        <f t="shared" si="20"/>
        <v>5.0606413994169088</v>
      </c>
      <c r="BZ46" s="512">
        <f t="shared" si="20"/>
        <v>0.45</v>
      </c>
      <c r="CA46" s="512">
        <f t="shared" si="20"/>
        <v>0.3</v>
      </c>
      <c r="CB46" s="368">
        <f t="shared" si="20"/>
        <v>0.40408163265306118</v>
      </c>
      <c r="CC46" s="512">
        <f t="shared" si="20"/>
        <v>0.7</v>
      </c>
      <c r="CD46" s="368">
        <f t="shared" si="20"/>
        <v>0.6</v>
      </c>
      <c r="CE46" s="368">
        <f t="shared" si="20"/>
        <v>0.55000000000000004</v>
      </c>
      <c r="CF46" s="368">
        <f t="shared" si="20"/>
        <v>0.4</v>
      </c>
      <c r="CG46" s="368">
        <f t="shared" si="20"/>
        <v>0.35</v>
      </c>
      <c r="CH46" s="368">
        <f t="shared" si="20"/>
        <v>0.71</v>
      </c>
      <c r="CI46" s="368">
        <f t="shared" si="20"/>
        <v>0.6426822157434402</v>
      </c>
      <c r="CJ46" s="368">
        <f t="shared" si="20"/>
        <v>0.62830903790087456</v>
      </c>
      <c r="CK46" s="368">
        <f t="shared" si="20"/>
        <v>0.15</v>
      </c>
      <c r="CL46" s="477">
        <v>0.26644314868804664</v>
      </c>
      <c r="CM46" s="368">
        <v>0.7</v>
      </c>
      <c r="CN46" s="477">
        <v>0.65</v>
      </c>
      <c r="CO46" s="852">
        <f>+CO47/CO$84+CO48</f>
        <v>0.65</v>
      </c>
      <c r="CP46" s="800">
        <f>+CP47/CP$84+CP48</f>
        <v>0.65</v>
      </c>
      <c r="CQ46" s="800">
        <f>+CQ47/CQ$84+CQ48</f>
        <v>0.65</v>
      </c>
      <c r="CR46" s="801">
        <f>+CR47/CR$84+CR48</f>
        <v>0.65</v>
      </c>
      <c r="CS46" s="477">
        <f>+CS47/CS$84+CS48</f>
        <v>0.7</v>
      </c>
      <c r="CT46" s="384">
        <f t="shared" si="16"/>
        <v>0</v>
      </c>
      <c r="CU46" s="546">
        <f t="shared" si="17"/>
        <v>0</v>
      </c>
      <c r="CV46" s="545">
        <f t="shared" si="2"/>
        <v>0</v>
      </c>
      <c r="CW46" s="293"/>
    </row>
    <row r="47" spans="1:102" ht="12.75" customHeight="1" outlineLevel="1" x14ac:dyDescent="0.2">
      <c r="A47" s="227"/>
      <c r="B47" s="87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477">
        <v>0.25</v>
      </c>
      <c r="CM47" s="368">
        <v>0</v>
      </c>
      <c r="CN47" s="477">
        <v>0</v>
      </c>
      <c r="CO47" s="852">
        <v>0</v>
      </c>
      <c r="CP47" s="800">
        <v>0</v>
      </c>
      <c r="CQ47" s="800">
        <v>0</v>
      </c>
      <c r="CR47" s="801">
        <v>0</v>
      </c>
      <c r="CS47" s="800">
        <v>0</v>
      </c>
      <c r="CT47" s="384">
        <f t="shared" si="16"/>
        <v>0</v>
      </c>
      <c r="CU47" s="547" t="e">
        <f t="shared" si="17"/>
        <v>#DIV/0!</v>
      </c>
      <c r="CV47" s="545">
        <f t="shared" si="2"/>
        <v>0</v>
      </c>
      <c r="CW47" s="293"/>
    </row>
    <row r="48" spans="1:102" ht="12.75" customHeight="1" outlineLevel="1" x14ac:dyDescent="0.2">
      <c r="A48" s="227"/>
      <c r="B48" s="87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0.15</v>
      </c>
      <c r="CL48" s="477">
        <v>0.23</v>
      </c>
      <c r="CM48" s="368">
        <v>0.7</v>
      </c>
      <c r="CN48" s="512">
        <v>0.65</v>
      </c>
      <c r="CO48" s="852">
        <v>0.65</v>
      </c>
      <c r="CP48" s="800">
        <v>0.65</v>
      </c>
      <c r="CQ48" s="800">
        <v>0.65</v>
      </c>
      <c r="CR48" s="801">
        <v>0.65</v>
      </c>
      <c r="CS48" s="801">
        <v>0.7</v>
      </c>
      <c r="CT48" s="384">
        <f t="shared" si="16"/>
        <v>0</v>
      </c>
      <c r="CU48" s="546">
        <f t="shared" si="17"/>
        <v>0</v>
      </c>
      <c r="CV48" s="545">
        <f t="shared" si="2"/>
        <v>0</v>
      </c>
      <c r="CW48" s="293"/>
    </row>
    <row r="49" spans="1:102" x14ac:dyDescent="0.2">
      <c r="A49" s="227"/>
      <c r="B49" s="877"/>
      <c r="C49" s="17"/>
      <c r="D49" s="22" t="s">
        <v>37</v>
      </c>
      <c r="E49" s="124">
        <f t="shared" ref="E49:AI49" si="21">+E50/E$84+E51</f>
        <v>3.5868005738880919</v>
      </c>
      <c r="F49" s="124">
        <f t="shared" si="21"/>
        <v>0</v>
      </c>
      <c r="G49" s="124">
        <f t="shared" si="21"/>
        <v>3.5494978479196555</v>
      </c>
      <c r="H49" s="124">
        <f t="shared" si="21"/>
        <v>0</v>
      </c>
      <c r="I49" s="124">
        <f t="shared" si="21"/>
        <v>0</v>
      </c>
      <c r="J49" s="124">
        <f t="shared" si="21"/>
        <v>0</v>
      </c>
      <c r="K49" s="124">
        <f t="shared" si="21"/>
        <v>0</v>
      </c>
      <c r="L49" s="124">
        <f t="shared" si="21"/>
        <v>0</v>
      </c>
      <c r="M49" s="123">
        <f t="shared" si="21"/>
        <v>0</v>
      </c>
      <c r="N49" s="124">
        <f t="shared" si="21"/>
        <v>0</v>
      </c>
      <c r="O49" s="124">
        <f t="shared" si="21"/>
        <v>0</v>
      </c>
      <c r="P49" s="180">
        <f t="shared" si="21"/>
        <v>0</v>
      </c>
      <c r="Q49" s="124">
        <f t="shared" si="21"/>
        <v>0</v>
      </c>
      <c r="R49" s="124">
        <f t="shared" si="21"/>
        <v>0</v>
      </c>
      <c r="S49" s="196">
        <f t="shared" si="21"/>
        <v>0</v>
      </c>
      <c r="T49" s="196">
        <f t="shared" si="21"/>
        <v>0</v>
      </c>
      <c r="U49" s="196">
        <f t="shared" si="21"/>
        <v>0</v>
      </c>
      <c r="V49" s="196">
        <f t="shared" si="21"/>
        <v>0</v>
      </c>
      <c r="W49" s="196">
        <f t="shared" si="21"/>
        <v>0</v>
      </c>
      <c r="X49" s="196">
        <f t="shared" si="21"/>
        <v>0</v>
      </c>
      <c r="Y49" s="196">
        <f t="shared" si="21"/>
        <v>0</v>
      </c>
      <c r="Z49" s="196">
        <f t="shared" si="21"/>
        <v>0</v>
      </c>
      <c r="AA49" s="196">
        <f t="shared" si="21"/>
        <v>0</v>
      </c>
      <c r="AB49" s="196">
        <f t="shared" si="21"/>
        <v>0</v>
      </c>
      <c r="AC49" s="196">
        <f t="shared" si="21"/>
        <v>0</v>
      </c>
      <c r="AD49" s="196">
        <f t="shared" si="21"/>
        <v>0</v>
      </c>
      <c r="AE49" s="196">
        <f t="shared" si="21"/>
        <v>0</v>
      </c>
      <c r="AF49" s="196">
        <f t="shared" si="21"/>
        <v>0</v>
      </c>
      <c r="AG49" s="196">
        <f t="shared" si="21"/>
        <v>3.6269956458635702</v>
      </c>
      <c r="AH49" s="196">
        <f t="shared" si="21"/>
        <v>18.13933236574746</v>
      </c>
      <c r="AI49" s="196">
        <f t="shared" si="21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f t="shared" ref="AY49:BV49" si="22">+AY50/AY$84+AY51</f>
        <v>0</v>
      </c>
      <c r="AZ49" s="196">
        <f t="shared" si="22"/>
        <v>0</v>
      </c>
      <c r="BA49" s="196">
        <f t="shared" si="22"/>
        <v>0</v>
      </c>
      <c r="BB49" s="196">
        <f t="shared" si="22"/>
        <v>0</v>
      </c>
      <c r="BC49" s="196">
        <f t="shared" si="22"/>
        <v>0</v>
      </c>
      <c r="BD49" s="196">
        <f t="shared" si="22"/>
        <v>0</v>
      </c>
      <c r="BE49" s="196">
        <f t="shared" si="22"/>
        <v>0</v>
      </c>
      <c r="BF49" s="196">
        <f t="shared" si="22"/>
        <v>0</v>
      </c>
      <c r="BG49" s="196">
        <f t="shared" si="22"/>
        <v>0</v>
      </c>
      <c r="BH49" s="196">
        <f t="shared" si="22"/>
        <v>0</v>
      </c>
      <c r="BI49" s="196">
        <f t="shared" si="22"/>
        <v>0</v>
      </c>
      <c r="BJ49" s="196">
        <f t="shared" si="22"/>
        <v>0</v>
      </c>
      <c r="BK49" s="196">
        <f t="shared" si="22"/>
        <v>0</v>
      </c>
      <c r="BL49" s="463">
        <f t="shared" si="22"/>
        <v>42.689775510204079</v>
      </c>
      <c r="BM49" s="196">
        <f t="shared" si="22"/>
        <v>0</v>
      </c>
      <c r="BN49" s="333">
        <f t="shared" si="22"/>
        <v>0</v>
      </c>
      <c r="BO49" s="333">
        <f t="shared" si="22"/>
        <v>0</v>
      </c>
      <c r="BP49" s="333">
        <f t="shared" si="22"/>
        <v>22.277157208454813</v>
      </c>
      <c r="BQ49" s="333">
        <f t="shared" si="22"/>
        <v>118.14701221574343</v>
      </c>
      <c r="BR49" s="368">
        <f t="shared" si="22"/>
        <v>166.85890972886298</v>
      </c>
      <c r="BS49" s="477">
        <f t="shared" si="22"/>
        <v>120.67988466034986</v>
      </c>
      <c r="BT49" s="368">
        <f t="shared" si="22"/>
        <v>209.33883865597659</v>
      </c>
      <c r="BU49" s="512">
        <f t="shared" si="22"/>
        <v>82.805529978134047</v>
      </c>
      <c r="BV49" s="512">
        <f t="shared" si="22"/>
        <v>0</v>
      </c>
      <c r="BW49" s="512">
        <f t="shared" ref="BW49:CK49" si="23">+BW50/BW$84+BW51</f>
        <v>67.036342978134115</v>
      </c>
      <c r="BX49" s="512">
        <f t="shared" si="23"/>
        <v>0</v>
      </c>
      <c r="BY49" s="368">
        <f t="shared" si="23"/>
        <v>9.046552934402289</v>
      </c>
      <c r="BZ49" s="512">
        <f t="shared" si="23"/>
        <v>0</v>
      </c>
      <c r="CA49" s="512">
        <f t="shared" si="23"/>
        <v>0</v>
      </c>
      <c r="CB49" s="368">
        <f t="shared" si="23"/>
        <v>0</v>
      </c>
      <c r="CC49" s="512">
        <f t="shared" si="23"/>
        <v>71.545680758017483</v>
      </c>
      <c r="CD49" s="368">
        <f t="shared" si="23"/>
        <v>0</v>
      </c>
      <c r="CE49" s="368">
        <f t="shared" si="23"/>
        <v>0</v>
      </c>
      <c r="CF49" s="368">
        <f t="shared" si="23"/>
        <v>0</v>
      </c>
      <c r="CG49" s="368">
        <f t="shared" si="23"/>
        <v>0</v>
      </c>
      <c r="CH49" s="368">
        <f t="shared" si="23"/>
        <v>0</v>
      </c>
      <c r="CI49" s="368">
        <f t="shared" si="23"/>
        <v>0</v>
      </c>
      <c r="CJ49" s="368">
        <f t="shared" si="23"/>
        <v>0</v>
      </c>
      <c r="CK49" s="368">
        <f t="shared" si="23"/>
        <v>0</v>
      </c>
      <c r="CL49" s="477">
        <v>0</v>
      </c>
      <c r="CM49" s="368">
        <v>0</v>
      </c>
      <c r="CN49" s="477">
        <v>0</v>
      </c>
      <c r="CO49" s="852">
        <f>+CO50/CO$84+CO51</f>
        <v>0</v>
      </c>
      <c r="CP49" s="800">
        <f>+CP50/CP$84+CP51</f>
        <v>0</v>
      </c>
      <c r="CQ49" s="800">
        <f>+CQ50/CQ$84+CQ51</f>
        <v>0</v>
      </c>
      <c r="CR49" s="801">
        <f>+CR50/CR$84+CR51</f>
        <v>0</v>
      </c>
      <c r="CS49" s="800">
        <f>+CS50/CS$84+CS51</f>
        <v>0</v>
      </c>
      <c r="CT49" s="384">
        <f t="shared" si="16"/>
        <v>0</v>
      </c>
      <c r="CU49" s="547" t="e">
        <f t="shared" si="17"/>
        <v>#DIV/0!</v>
      </c>
      <c r="CV49" s="545">
        <f t="shared" si="2"/>
        <v>0</v>
      </c>
      <c r="CW49" s="293"/>
    </row>
    <row r="50" spans="1:102" ht="12.75" customHeight="1" outlineLevel="1" x14ac:dyDescent="0.2">
      <c r="A50" s="227"/>
      <c r="B50" s="87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477">
        <v>0</v>
      </c>
      <c r="CM50" s="368">
        <v>0</v>
      </c>
      <c r="CN50" s="512">
        <v>0</v>
      </c>
      <c r="CO50" s="852">
        <v>0</v>
      </c>
      <c r="CP50" s="800">
        <v>0</v>
      </c>
      <c r="CQ50" s="800">
        <v>0</v>
      </c>
      <c r="CR50" s="801">
        <v>0</v>
      </c>
      <c r="CS50" s="801">
        <v>0</v>
      </c>
      <c r="CT50" s="384">
        <f t="shared" si="16"/>
        <v>0</v>
      </c>
      <c r="CU50" s="547" t="e">
        <f t="shared" si="17"/>
        <v>#DIV/0!</v>
      </c>
      <c r="CV50" s="545">
        <f t="shared" si="2"/>
        <v>0</v>
      </c>
      <c r="CW50" s="293"/>
    </row>
    <row r="51" spans="1:102" ht="12.75" customHeight="1" outlineLevel="1" x14ac:dyDescent="0.2">
      <c r="A51" s="227"/>
      <c r="B51" s="87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477">
        <v>0</v>
      </c>
      <c r="CM51" s="368">
        <v>0</v>
      </c>
      <c r="CN51" s="512">
        <v>0</v>
      </c>
      <c r="CO51" s="852">
        <v>0</v>
      </c>
      <c r="CP51" s="800">
        <v>0</v>
      </c>
      <c r="CQ51" s="800">
        <v>0</v>
      </c>
      <c r="CR51" s="801">
        <v>0</v>
      </c>
      <c r="CS51" s="801">
        <v>0</v>
      </c>
      <c r="CT51" s="384">
        <f t="shared" si="16"/>
        <v>0</v>
      </c>
      <c r="CU51" s="547" t="e">
        <f t="shared" si="17"/>
        <v>#DIV/0!</v>
      </c>
      <c r="CV51" s="545">
        <f t="shared" si="2"/>
        <v>0</v>
      </c>
      <c r="CW51" s="293"/>
    </row>
    <row r="52" spans="1:10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197"/>
      <c r="CK52" s="197"/>
      <c r="CL52" s="790"/>
      <c r="CM52" s="817"/>
      <c r="CN52" s="833"/>
      <c r="CO52" s="393"/>
      <c r="CP52" s="191"/>
      <c r="CQ52" s="191"/>
      <c r="CR52" s="418"/>
      <c r="CS52" s="418"/>
      <c r="CT52" s="644"/>
      <c r="CU52" s="550"/>
      <c r="CV52" s="545">
        <f t="shared" si="2"/>
        <v>0</v>
      </c>
      <c r="CW52" s="293"/>
    </row>
    <row r="53" spans="1:102" ht="14.25" x14ac:dyDescent="0.2">
      <c r="A53" s="227"/>
      <c r="B53" s="11"/>
      <c r="C53" s="26"/>
      <c r="D53" s="511" t="s">
        <v>213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21205.187558004374</v>
      </c>
      <c r="CI53" s="358">
        <v>21357.795439855683</v>
      </c>
      <c r="CJ53" s="358">
        <v>21528.719927862974</v>
      </c>
      <c r="CK53" s="358">
        <v>21958.154116558737</v>
      </c>
      <c r="CL53" s="373">
        <v>21807.960731962525</v>
      </c>
      <c r="CM53" s="358">
        <v>21973.04178363891</v>
      </c>
      <c r="CN53" s="398">
        <v>22184.292315662231</v>
      </c>
      <c r="CO53" s="846">
        <v>22257.154825732203</v>
      </c>
      <c r="CP53" s="478">
        <v>22364.413589015003</v>
      </c>
      <c r="CQ53" s="478">
        <v>22637.110556892549</v>
      </c>
      <c r="CR53" s="514"/>
      <c r="CS53" s="514">
        <v>21867.226238703053</v>
      </c>
      <c r="CT53" s="384">
        <f>+CQ53-CN53</f>
        <v>452.81824123031765</v>
      </c>
      <c r="CU53" s="546">
        <f>(+(CQ53/CN53-1))*100</f>
        <v>2.0411660412111843</v>
      </c>
      <c r="CV53" s="545">
        <f t="shared" ref="CV53:CV68" si="24">+CQ53-CN53-CT53</f>
        <v>0</v>
      </c>
      <c r="CW53" s="293"/>
    </row>
    <row r="54" spans="1:102" ht="13.5" x14ac:dyDescent="0.2">
      <c r="A54" s="227"/>
      <c r="B54" s="11"/>
      <c r="C54" s="26"/>
      <c r="D54" s="506" t="s">
        <v>217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8">
        <v>82.523740512203531</v>
      </c>
      <c r="CH54" s="568">
        <v>82.284984138614348</v>
      </c>
      <c r="CI54" s="568">
        <v>82.863408882852056</v>
      </c>
      <c r="CJ54" s="568">
        <v>83.020716504615024</v>
      </c>
      <c r="CK54" s="568">
        <v>83.341906382099396</v>
      </c>
      <c r="CL54" s="569">
        <v>83.254486362195493</v>
      </c>
      <c r="CM54" s="568">
        <v>83.207873910045748</v>
      </c>
      <c r="CN54" s="567">
        <v>83.366160242930704</v>
      </c>
      <c r="CO54" s="853">
        <f>0.832265500658394*100</f>
        <v>83.226550065839405</v>
      </c>
      <c r="CP54" s="854">
        <f>0.833411597532268*100</f>
        <v>83.341159753226805</v>
      </c>
      <c r="CQ54" s="854">
        <f>0.834669015428219*100</f>
        <v>83.466901542821901</v>
      </c>
      <c r="CR54" s="802"/>
      <c r="CS54" s="802">
        <v>83.207873910045748</v>
      </c>
      <c r="CT54" s="384"/>
      <c r="CU54" s="546"/>
      <c r="CV54" s="545">
        <f t="shared" si="24"/>
        <v>0.1007412998911974</v>
      </c>
      <c r="CW54" s="742" t="s">
        <v>216</v>
      </c>
    </row>
    <row r="55" spans="1:102" ht="12.75" customHeight="1" x14ac:dyDescent="0.2">
      <c r="A55" s="227"/>
      <c r="B55" s="876" t="s">
        <v>3</v>
      </c>
      <c r="C55" s="18"/>
      <c r="D55" s="22" t="s">
        <v>199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20667.463144168094</v>
      </c>
      <c r="CL55" s="373">
        <v>20496.597642199493</v>
      </c>
      <c r="CM55" s="358">
        <v>20649.659285038328</v>
      </c>
      <c r="CN55" s="398">
        <v>20851.901199568936</v>
      </c>
      <c r="CO55" s="846">
        <v>20922.39567115494</v>
      </c>
      <c r="CP55" s="478">
        <v>21026.324669714711</v>
      </c>
      <c r="CQ55" s="478">
        <v>21296.320152752611</v>
      </c>
      <c r="CR55" s="514"/>
      <c r="CS55" s="514">
        <v>20649.659285038328</v>
      </c>
      <c r="CT55" s="384">
        <f>+CQ55-CN55</f>
        <v>444.4189531836746</v>
      </c>
      <c r="CU55" s="546">
        <f>(+(CQ55/CN55-1))*100</f>
        <v>2.1313114278177281</v>
      </c>
      <c r="CV55" s="545">
        <f t="shared" si="24"/>
        <v>0</v>
      </c>
      <c r="CW55" s="293"/>
      <c r="CX55" s="299"/>
    </row>
    <row r="56" spans="1:102" ht="12.75" customHeight="1" x14ac:dyDescent="0.2">
      <c r="A56" s="227"/>
      <c r="B56" s="876"/>
      <c r="C56" s="19"/>
      <c r="D56" s="506" t="s">
        <v>193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8">
        <v>80.75688534184475</v>
      </c>
      <c r="CH56" s="568">
        <v>80.903885164436872</v>
      </c>
      <c r="CI56" s="568">
        <v>81.716649577819993</v>
      </c>
      <c r="CJ56" s="568">
        <v>82.005462927461664</v>
      </c>
      <c r="CK56" s="568">
        <v>82.359126893207829</v>
      </c>
      <c r="CL56" s="569">
        <v>82.236546199331258</v>
      </c>
      <c r="CM56" s="568">
        <v>82.176709205681348</v>
      </c>
      <c r="CN56" s="567">
        <v>82.288140002996712</v>
      </c>
      <c r="CO56" s="853">
        <f>0.821315057807225*100</f>
        <v>82.131505780722506</v>
      </c>
      <c r="CP56" s="854">
        <f>0.822555993807264*100</f>
        <v>82.255599380726395</v>
      </c>
      <c r="CQ56" s="854">
        <f>0.823855766473072*100</f>
        <v>82.385576647307204</v>
      </c>
      <c r="CR56" s="802"/>
      <c r="CS56" s="802">
        <v>82.176709205681348</v>
      </c>
      <c r="CT56" s="384"/>
      <c r="CU56" s="546"/>
      <c r="CV56" s="545">
        <f t="shared" si="24"/>
        <v>9.7436644310491261E-2</v>
      </c>
      <c r="CW56" s="293"/>
      <c r="CX56" s="299"/>
    </row>
    <row r="57" spans="1:102" ht="3" customHeight="1" x14ac:dyDescent="0.2">
      <c r="A57" s="227"/>
      <c r="B57" s="876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543"/>
      <c r="CG57" s="611"/>
      <c r="CH57" s="611"/>
      <c r="CI57" s="611"/>
      <c r="CJ57" s="611"/>
      <c r="CK57" s="611"/>
      <c r="CL57" s="544"/>
      <c r="CM57" s="611"/>
      <c r="CN57" s="543"/>
      <c r="CO57" s="855"/>
      <c r="CP57" s="856"/>
      <c r="CQ57" s="856"/>
      <c r="CR57" s="803"/>
      <c r="CS57" s="803"/>
      <c r="CT57" s="384"/>
      <c r="CU57" s="546" t="s">
        <v>3</v>
      </c>
      <c r="CV57" s="545">
        <f t="shared" si="24"/>
        <v>0</v>
      </c>
      <c r="CW57" s="293"/>
      <c r="CX57" s="299"/>
    </row>
    <row r="58" spans="1:102" x14ac:dyDescent="0.2">
      <c r="A58" s="227"/>
      <c r="B58" s="876"/>
      <c r="C58" s="17"/>
      <c r="D58" s="22" t="s">
        <v>194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4494.8103261711531</v>
      </c>
      <c r="CL58" s="373">
        <v>4272.1543610924364</v>
      </c>
      <c r="CM58" s="358">
        <v>4269.0825472761098</v>
      </c>
      <c r="CN58" s="398">
        <v>4537.4109333271299</v>
      </c>
      <c r="CO58" s="846">
        <v>4623.6479676726103</v>
      </c>
      <c r="CP58" s="478">
        <v>4672.6098935909777</v>
      </c>
      <c r="CQ58" s="478">
        <v>4672.6168864204246</v>
      </c>
      <c r="CR58" s="514"/>
      <c r="CS58" s="514">
        <v>4269.0825472761098</v>
      </c>
      <c r="CT58" s="384">
        <f>+CQ58-CN58</f>
        <v>135.20595309329474</v>
      </c>
      <c r="CU58" s="546">
        <f>(+(CQ58/CN58-1))*100</f>
        <v>2.9798040133462766</v>
      </c>
      <c r="CV58" s="545">
        <f t="shared" si="24"/>
        <v>0</v>
      </c>
      <c r="CW58" s="293"/>
      <c r="CX58" s="299"/>
    </row>
    <row r="59" spans="1:102" x14ac:dyDescent="0.2">
      <c r="A59" s="227"/>
      <c r="B59" s="876"/>
      <c r="C59" s="17"/>
      <c r="D59" s="507" t="s">
        <v>193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612">
        <v>69.402714610974698</v>
      </c>
      <c r="CH59" s="612">
        <v>69.951707644495315</v>
      </c>
      <c r="CI59" s="612">
        <v>71.999258390756765</v>
      </c>
      <c r="CJ59" s="612">
        <v>73.377519763604752</v>
      </c>
      <c r="CK59" s="612">
        <v>73.829458169304488</v>
      </c>
      <c r="CL59" s="575">
        <v>72.682377748186624</v>
      </c>
      <c r="CM59" s="612">
        <v>70.589897519222063</v>
      </c>
      <c r="CN59" s="574">
        <v>72.221947998364271</v>
      </c>
      <c r="CO59" s="857">
        <f>0.726131626665052*100</f>
        <v>72.613162666505204</v>
      </c>
      <c r="CP59" s="858">
        <f>0.730353841218112*100</f>
        <v>73.035384121811191</v>
      </c>
      <c r="CQ59" s="858">
        <f>0.730896036259832*100</f>
        <v>73.089603625983202</v>
      </c>
      <c r="CR59" s="804"/>
      <c r="CS59" s="804">
        <v>70.589897519222063</v>
      </c>
      <c r="CT59" s="384"/>
      <c r="CU59" s="546"/>
      <c r="CV59" s="545">
        <f t="shared" si="24"/>
        <v>0.86765562761893023</v>
      </c>
      <c r="CW59" s="293"/>
      <c r="CX59" s="299"/>
    </row>
    <row r="60" spans="1:102" ht="3" customHeight="1" x14ac:dyDescent="0.2">
      <c r="A60" s="227"/>
      <c r="B60" s="876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58"/>
      <c r="CK60" s="358"/>
      <c r="CL60" s="373"/>
      <c r="CM60" s="358"/>
      <c r="CN60" s="398"/>
      <c r="CO60" s="846"/>
      <c r="CP60" s="478"/>
      <c r="CQ60" s="478"/>
      <c r="CR60" s="514"/>
      <c r="CS60" s="514"/>
      <c r="CT60" s="384"/>
      <c r="CU60" s="546"/>
      <c r="CV60" s="545">
        <f t="shared" si="24"/>
        <v>0</v>
      </c>
      <c r="CW60" s="293"/>
      <c r="CX60" s="299"/>
    </row>
    <row r="61" spans="1:102" x14ac:dyDescent="0.2">
      <c r="A61" s="227"/>
      <c r="B61" s="876"/>
      <c r="C61" s="17"/>
      <c r="D61" s="22" t="s">
        <v>195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7727.2950589943857</v>
      </c>
      <c r="CL61" s="373">
        <v>7767.9049346292786</v>
      </c>
      <c r="CM61" s="358">
        <v>7852.8182600001846</v>
      </c>
      <c r="CN61" s="398">
        <v>7778.8131661197167</v>
      </c>
      <c r="CO61" s="846">
        <v>7773.2058418033912</v>
      </c>
      <c r="CP61" s="478">
        <v>7821.059301742167</v>
      </c>
      <c r="CQ61" s="478">
        <v>8053.528933969571</v>
      </c>
      <c r="CR61" s="514"/>
      <c r="CS61" s="514">
        <v>7852.8182600001846</v>
      </c>
      <c r="CT61" s="384">
        <f>+CQ61-CN61</f>
        <v>274.71576784985427</v>
      </c>
      <c r="CU61" s="546">
        <f>(+(CQ61/CN61-1))*100</f>
        <v>3.5315897423319864</v>
      </c>
      <c r="CV61" s="545">
        <f t="shared" si="24"/>
        <v>0</v>
      </c>
      <c r="CW61" s="293"/>
      <c r="CX61" s="299"/>
    </row>
    <row r="62" spans="1:102" x14ac:dyDescent="0.2">
      <c r="A62" s="227"/>
      <c r="B62" s="876"/>
      <c r="C62" s="17"/>
      <c r="D62" s="507" t="s">
        <v>193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612">
        <v>76.423497441736174</v>
      </c>
      <c r="CH62" s="612">
        <v>76.975935330742018</v>
      </c>
      <c r="CI62" s="612">
        <v>77.563505926444037</v>
      </c>
      <c r="CJ62" s="612">
        <v>77.973536529160697</v>
      </c>
      <c r="CK62" s="612">
        <v>79.038378033808115</v>
      </c>
      <c r="CL62" s="575">
        <v>79.105173704133108</v>
      </c>
      <c r="CM62" s="612">
        <v>79.344137309167422</v>
      </c>
      <c r="CN62" s="574">
        <v>79.084274405108062</v>
      </c>
      <c r="CO62" s="857">
        <f>0.790742361172263*100</f>
        <v>79.074236117226306</v>
      </c>
      <c r="CP62" s="858">
        <f>0.792160203338775*100</f>
        <v>79.216020333877495</v>
      </c>
      <c r="CQ62" s="858">
        <f>0.797972783559853*100</f>
        <v>79.797278355985299</v>
      </c>
      <c r="CR62" s="804"/>
      <c r="CS62" s="804">
        <v>79.344137309167422</v>
      </c>
      <c r="CT62" s="384"/>
      <c r="CU62" s="546"/>
      <c r="CV62" s="545">
        <f t="shared" si="24"/>
        <v>0.713003950877237</v>
      </c>
      <c r="CW62" s="293"/>
      <c r="CX62" s="299"/>
    </row>
    <row r="63" spans="1:102" ht="3.75" customHeight="1" x14ac:dyDescent="0.2">
      <c r="A63" s="227"/>
      <c r="B63" s="876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543"/>
      <c r="CG63" s="611"/>
      <c r="CH63" s="611"/>
      <c r="CI63" s="611"/>
      <c r="CJ63" s="611"/>
      <c r="CK63" s="611"/>
      <c r="CL63" s="544"/>
      <c r="CM63" s="611"/>
      <c r="CN63" s="543"/>
      <c r="CO63" s="855"/>
      <c r="CP63" s="856"/>
      <c r="CQ63" s="856"/>
      <c r="CR63" s="803"/>
      <c r="CS63" s="803"/>
      <c r="CT63" s="384"/>
      <c r="CU63" s="546" t="s">
        <v>3</v>
      </c>
      <c r="CV63" s="545">
        <f t="shared" si="24"/>
        <v>0</v>
      </c>
      <c r="CW63" s="293"/>
      <c r="CX63" s="299"/>
    </row>
    <row r="64" spans="1:102" x14ac:dyDescent="0.2">
      <c r="A64" s="227"/>
      <c r="B64" s="876"/>
      <c r="C64" s="17"/>
      <c r="D64" s="22" t="s">
        <v>196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7899.6432334373103</v>
      </c>
      <c r="CL64" s="373">
        <v>7909.2075785320631</v>
      </c>
      <c r="CM64" s="358">
        <v>7962.3679402609278</v>
      </c>
      <c r="CN64" s="398">
        <v>7969.5131779052417</v>
      </c>
      <c r="CO64" s="846">
        <v>7953.9377877259394</v>
      </c>
      <c r="CP64" s="478">
        <v>7962.5904349591792</v>
      </c>
      <c r="CQ64" s="478">
        <v>7997.74567043148</v>
      </c>
      <c r="CR64" s="514"/>
      <c r="CS64" s="514">
        <v>7962.3679402609278</v>
      </c>
      <c r="CT64" s="384">
        <f>+CQ64-CN64</f>
        <v>28.232492526238275</v>
      </c>
      <c r="CU64" s="546">
        <f>(+(CQ64/CN64-1))*100</f>
        <v>0.3542561746997297</v>
      </c>
      <c r="CV64" s="545">
        <f t="shared" si="24"/>
        <v>0</v>
      </c>
      <c r="CW64" s="293"/>
      <c r="CX64" s="299"/>
    </row>
    <row r="65" spans="1:104" x14ac:dyDescent="0.2">
      <c r="A65" s="227"/>
      <c r="B65" s="876"/>
      <c r="C65" s="17"/>
      <c r="D65" s="507" t="s">
        <v>193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612">
        <v>92.043520619315942</v>
      </c>
      <c r="CH65" s="612">
        <v>92.175412668997865</v>
      </c>
      <c r="CI65" s="612">
        <v>92.253971680846377</v>
      </c>
      <c r="CJ65" s="612">
        <v>92.192109813328798</v>
      </c>
      <c r="CK65" s="612">
        <v>92.246275379063945</v>
      </c>
      <c r="CL65" s="575">
        <v>92.257000714721087</v>
      </c>
      <c r="CM65" s="612">
        <v>92.350030352672718</v>
      </c>
      <c r="CN65" s="574">
        <v>92.364303462055759</v>
      </c>
      <c r="CO65" s="857">
        <f>0.923603351079357*100</f>
        <v>92.360335107935697</v>
      </c>
      <c r="CP65" s="858">
        <f>0.923630880547685*100</f>
        <v>92.363088054768511</v>
      </c>
      <c r="CQ65" s="858">
        <f>0.923553856216947*100</f>
        <v>92.355385621694694</v>
      </c>
      <c r="CR65" s="804"/>
      <c r="CS65" s="804">
        <v>92.350030352672718</v>
      </c>
      <c r="CT65" s="384"/>
      <c r="CU65" s="546"/>
      <c r="CV65" s="545">
        <f t="shared" si="24"/>
        <v>-8.9178403610645773E-3</v>
      </c>
      <c r="CW65" s="293"/>
      <c r="CX65" s="299"/>
    </row>
    <row r="66" spans="1:104" ht="3" customHeight="1" x14ac:dyDescent="0.2">
      <c r="A66" s="227"/>
      <c r="B66" s="876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58"/>
      <c r="CK66" s="358"/>
      <c r="CL66" s="373"/>
      <c r="CM66" s="358"/>
      <c r="CN66" s="398"/>
      <c r="CO66" s="846"/>
      <c r="CP66" s="478"/>
      <c r="CQ66" s="478"/>
      <c r="CR66" s="514"/>
      <c r="CS66" s="514"/>
      <c r="CT66" s="384"/>
      <c r="CU66" s="546"/>
      <c r="CV66" s="545">
        <f t="shared" si="24"/>
        <v>0</v>
      </c>
      <c r="CW66" s="293"/>
      <c r="CX66" s="299"/>
    </row>
    <row r="67" spans="1:104" x14ac:dyDescent="0.2">
      <c r="A67" s="227"/>
      <c r="B67" s="876"/>
      <c r="C67" s="17"/>
      <c r="D67" s="22" t="s">
        <v>197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545.71452556524594</v>
      </c>
      <c r="CL67" s="373">
        <v>547.33076794571218</v>
      </c>
      <c r="CM67" s="358">
        <v>565.390537501106</v>
      </c>
      <c r="CN67" s="398">
        <v>566.1639222168493</v>
      </c>
      <c r="CO67" s="846">
        <v>571.60407395300081</v>
      </c>
      <c r="CP67" s="478">
        <v>570.06503942238874</v>
      </c>
      <c r="CQ67" s="478">
        <v>572.42866193113491</v>
      </c>
      <c r="CR67" s="514"/>
      <c r="CS67" s="514">
        <v>565.390537501106</v>
      </c>
      <c r="CT67" s="384">
        <f>+CQ67-CN67</f>
        <v>6.2647397142856107</v>
      </c>
      <c r="CU67" s="546">
        <f>(+(CQ67/CN67-1))*100</f>
        <v>1.1065240062905435</v>
      </c>
      <c r="CV67" s="545">
        <f t="shared" si="24"/>
        <v>0</v>
      </c>
      <c r="CW67" s="293"/>
      <c r="CX67" s="299"/>
    </row>
    <row r="68" spans="1:104" ht="12.75" customHeight="1" x14ac:dyDescent="0.2">
      <c r="A68" s="227"/>
      <c r="B68" s="876"/>
      <c r="C68" s="17"/>
      <c r="D68" s="507" t="s">
        <v>193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612">
        <v>71.916706633924079</v>
      </c>
      <c r="CH68" s="612">
        <v>73.11722182993941</v>
      </c>
      <c r="CI68" s="612">
        <v>74.908590118808121</v>
      </c>
      <c r="CJ68" s="612">
        <v>74.414566198457592</v>
      </c>
      <c r="CK68" s="612">
        <v>74.221079190145517</v>
      </c>
      <c r="CL68" s="575">
        <v>74.486610358627729</v>
      </c>
      <c r="CM68" s="612">
        <v>74.985804590765994</v>
      </c>
      <c r="CN68" s="574">
        <v>75.279278249538677</v>
      </c>
      <c r="CO68" s="857">
        <f>0.757310282715774*100</f>
        <v>75.731028271577401</v>
      </c>
      <c r="CP68" s="858">
        <f>0.754475815023465*100</f>
        <v>75.447581502346495</v>
      </c>
      <c r="CQ68" s="858">
        <f>0.752954642215209*100</f>
        <v>75.295464221520902</v>
      </c>
      <c r="CR68" s="804"/>
      <c r="CS68" s="804">
        <v>74.985804590765994</v>
      </c>
      <c r="CT68" s="384"/>
      <c r="CU68" s="546"/>
      <c r="CV68" s="545">
        <f t="shared" si="24"/>
        <v>1.6185971982224601E-2</v>
      </c>
      <c r="CW68" s="293"/>
      <c r="CX68" s="299"/>
    </row>
    <row r="69" spans="1:104" s="494" customFormat="1" ht="4.5" customHeight="1" x14ac:dyDescent="0.2">
      <c r="A69" s="227"/>
      <c r="B69" s="876"/>
      <c r="C69" s="495"/>
      <c r="D69" s="22"/>
      <c r="E69" s="505"/>
      <c r="F69" s="496"/>
      <c r="G69" s="496"/>
      <c r="H69" s="496"/>
      <c r="I69" s="496"/>
      <c r="J69" s="496"/>
      <c r="K69" s="496"/>
      <c r="L69" s="496"/>
      <c r="M69" s="497"/>
      <c r="N69" s="496"/>
      <c r="O69" s="496"/>
      <c r="P69" s="497"/>
      <c r="Q69" s="496"/>
      <c r="R69" s="496"/>
      <c r="S69" s="498"/>
      <c r="T69" s="499"/>
      <c r="U69" s="498"/>
      <c r="V69" s="498"/>
      <c r="W69" s="498"/>
      <c r="X69" s="499"/>
      <c r="Y69" s="499"/>
      <c r="Z69" s="498"/>
      <c r="AA69" s="498"/>
      <c r="AB69" s="498"/>
      <c r="AC69" s="499"/>
      <c r="AD69" s="498"/>
      <c r="AE69" s="499"/>
      <c r="AF69" s="499"/>
      <c r="AG69" s="499"/>
      <c r="AH69" s="499"/>
      <c r="AI69" s="499"/>
      <c r="AJ69" s="499"/>
      <c r="AK69" s="499"/>
      <c r="AL69" s="499"/>
      <c r="AM69" s="499"/>
      <c r="AN69" s="499"/>
      <c r="AO69" s="499"/>
      <c r="AP69" s="499"/>
      <c r="AQ69" s="499"/>
      <c r="AR69" s="499"/>
      <c r="AS69" s="499"/>
      <c r="AT69" s="499"/>
      <c r="AU69" s="499"/>
      <c r="AV69" s="500"/>
      <c r="AW69" s="499"/>
      <c r="AX69" s="499"/>
      <c r="AY69" s="499"/>
      <c r="AZ69" s="499"/>
      <c r="BA69" s="499"/>
      <c r="BB69" s="499"/>
      <c r="BC69" s="499"/>
      <c r="BD69" s="499"/>
      <c r="BE69" s="499"/>
      <c r="BF69" s="499"/>
      <c r="BG69" s="499"/>
      <c r="BH69" s="499"/>
      <c r="BI69" s="499"/>
      <c r="BJ69" s="500"/>
      <c r="BK69" s="499"/>
      <c r="BL69" s="501"/>
      <c r="BM69" s="499"/>
      <c r="BN69" s="499"/>
      <c r="BO69" s="499"/>
      <c r="BP69" s="499"/>
      <c r="BQ69" s="499"/>
      <c r="BR69" s="499"/>
      <c r="BS69" s="501"/>
      <c r="BT69" s="499"/>
      <c r="BU69" s="513"/>
      <c r="BV69" s="513"/>
      <c r="BW69" s="513"/>
      <c r="BX69" s="513"/>
      <c r="BY69" s="499"/>
      <c r="BZ69" s="513"/>
      <c r="CA69" s="513"/>
      <c r="CB69" s="499"/>
      <c r="CC69" s="513"/>
      <c r="CD69" s="513"/>
      <c r="CE69" s="499"/>
      <c r="CF69" s="513"/>
      <c r="CG69" s="499"/>
      <c r="CH69" s="499"/>
      <c r="CI69" s="499"/>
      <c r="CJ69" s="499"/>
      <c r="CK69" s="499"/>
      <c r="CL69" s="791"/>
      <c r="CM69" s="818"/>
      <c r="CN69" s="834"/>
      <c r="CO69" s="500"/>
      <c r="CP69" s="501"/>
      <c r="CQ69" s="501"/>
      <c r="CR69" s="513"/>
      <c r="CS69" s="513"/>
      <c r="CT69" s="645"/>
      <c r="CU69" s="551"/>
      <c r="CV69" s="545">
        <f t="shared" si="2"/>
        <v>0</v>
      </c>
      <c r="CW69" s="493"/>
      <c r="CX69" s="502"/>
    </row>
    <row r="70" spans="1:104" ht="12.75" customHeight="1" x14ac:dyDescent="0.2">
      <c r="A70" s="227"/>
      <c r="B70" s="876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514">
        <v>4448.2607802507982</v>
      </c>
      <c r="CG70" s="469">
        <v>4626.8480839791364</v>
      </c>
      <c r="CH70" s="469">
        <v>5139.8565043359822</v>
      </c>
      <c r="CI70" s="469">
        <v>5379.3039134560349</v>
      </c>
      <c r="CJ70" s="469">
        <v>5531.201196149701</v>
      </c>
      <c r="CK70" s="469">
        <v>5946.3327570524607</v>
      </c>
      <c r="CL70" s="478">
        <v>5724.603010338682</v>
      </c>
      <c r="CM70" s="469">
        <v>5818.9125352763313</v>
      </c>
      <c r="CN70" s="514">
        <v>6041.5234216798372</v>
      </c>
      <c r="CO70" s="846">
        <v>5926.380243710747</v>
      </c>
      <c r="CP70" s="478">
        <v>5969.3855367651186</v>
      </c>
      <c r="CQ70" s="478">
        <v>6214.7320857582627</v>
      </c>
      <c r="CR70" s="514">
        <v>6514.9965981859514</v>
      </c>
      <c r="CS70" s="514">
        <v>5818.9125352763313</v>
      </c>
      <c r="CT70" s="384">
        <f t="shared" ref="CT70:CT77" si="25">+CR70-CN70</f>
        <v>473.47317650611421</v>
      </c>
      <c r="CU70" s="546">
        <f t="shared" ref="CU70:CU77" si="26">(+(CR70/CN70-1))*100</f>
        <v>7.8369832153107222</v>
      </c>
      <c r="CV70" s="545">
        <f t="shared" si="2"/>
        <v>0</v>
      </c>
      <c r="CW70" s="293"/>
      <c r="CX70" s="299"/>
    </row>
    <row r="71" spans="1:104" x14ac:dyDescent="0.2">
      <c r="A71" s="227"/>
      <c r="B71" s="876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514">
        <v>1407.2871674067055</v>
      </c>
      <c r="CG71" s="469">
        <v>1605.2257823615159</v>
      </c>
      <c r="CH71" s="469">
        <v>2019.983322553936</v>
      </c>
      <c r="CI71" s="469">
        <v>2342.3559602900873</v>
      </c>
      <c r="CJ71" s="469">
        <v>2449.4980466690954</v>
      </c>
      <c r="CK71" s="469">
        <v>2879.1445181727408</v>
      </c>
      <c r="CL71" s="478">
        <v>2626.2615269999997</v>
      </c>
      <c r="CM71" s="469">
        <v>2667.200619064869</v>
      </c>
      <c r="CN71" s="514">
        <v>2722.5399181610787</v>
      </c>
      <c r="CO71" s="846">
        <v>2692.9201262448978</v>
      </c>
      <c r="CP71" s="478">
        <v>2689.0997145495621</v>
      </c>
      <c r="CQ71" s="478">
        <v>2933.5752420532071</v>
      </c>
      <c r="CR71" s="514">
        <v>3211.8432431909609</v>
      </c>
      <c r="CS71" s="514">
        <v>2667.200619064869</v>
      </c>
      <c r="CT71" s="384">
        <f t="shared" si="25"/>
        <v>489.30332502988222</v>
      </c>
      <c r="CU71" s="546">
        <f t="shared" si="26"/>
        <v>17.972310406393554</v>
      </c>
      <c r="CV71" s="545">
        <f t="shared" si="2"/>
        <v>0</v>
      </c>
      <c r="CW71" s="293"/>
      <c r="CX71" s="299"/>
    </row>
    <row r="72" spans="1:104" ht="15" x14ac:dyDescent="0.25">
      <c r="A72" s="227"/>
      <c r="B72" s="876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514">
        <v>558.6888989956268</v>
      </c>
      <c r="CG72" s="469">
        <v>547.55851781924184</v>
      </c>
      <c r="CH72" s="469">
        <v>570.52133981486872</v>
      </c>
      <c r="CI72" s="469">
        <v>586.19860629883385</v>
      </c>
      <c r="CJ72" s="469">
        <v>596.64105278279874</v>
      </c>
      <c r="CK72" s="469">
        <v>604.51986994606409</v>
      </c>
      <c r="CL72" s="478">
        <v>632.08862772448981</v>
      </c>
      <c r="CM72" s="469">
        <v>632.74004651895041</v>
      </c>
      <c r="CN72" s="514">
        <v>629.22936121574344</v>
      </c>
      <c r="CO72" s="846">
        <v>629.24282706559768</v>
      </c>
      <c r="CP72" s="478">
        <v>636.94800317492707</v>
      </c>
      <c r="CQ72" s="478">
        <v>636.95137704518959</v>
      </c>
      <c r="CR72" s="514">
        <v>636.92264749416904</v>
      </c>
      <c r="CS72" s="514">
        <v>632.74004651895041</v>
      </c>
      <c r="CT72" s="384">
        <f t="shared" si="25"/>
        <v>7.6932862784256031</v>
      </c>
      <c r="CU72" s="546">
        <f t="shared" si="26"/>
        <v>1.2226521444519411</v>
      </c>
      <c r="CV72" s="545">
        <f t="shared" ref="CV72:CV106" si="27">+CR72-CN72-CT72</f>
        <v>0</v>
      </c>
      <c r="CW72" s="293"/>
      <c r="CX72" s="841">
        <v>2362.7015928869205</v>
      </c>
      <c r="CY72">
        <v>6.86</v>
      </c>
      <c r="CZ72">
        <f>+CX72/$CY$72</f>
        <v>344.41714182025078</v>
      </c>
    </row>
    <row r="73" spans="1:104" ht="15" x14ac:dyDescent="0.25">
      <c r="A73" s="227"/>
      <c r="B73" s="876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514">
        <v>949.28993600846627</v>
      </c>
      <c r="CG73" s="469">
        <v>816.27481673837895</v>
      </c>
      <c r="CH73" s="469">
        <v>901.81922951717775</v>
      </c>
      <c r="CI73" s="469">
        <v>828.75024638711352</v>
      </c>
      <c r="CJ73" s="469">
        <v>874.38466787780749</v>
      </c>
      <c r="CK73" s="469">
        <v>852.48080393365603</v>
      </c>
      <c r="CL73" s="478">
        <v>864.96575887419237</v>
      </c>
      <c r="CM73" s="469">
        <v>802.69487675251276</v>
      </c>
      <c r="CN73" s="514">
        <v>944.7677863930146</v>
      </c>
      <c r="CO73" s="846">
        <v>859.19867367025074</v>
      </c>
      <c r="CP73" s="478">
        <v>882.95796218062958</v>
      </c>
      <c r="CQ73" s="478">
        <v>883.87654662986586</v>
      </c>
      <c r="CR73" s="514">
        <v>905.90178747082211</v>
      </c>
      <c r="CS73" s="514">
        <v>802.69487675251276</v>
      </c>
      <c r="CT73" s="384">
        <f t="shared" si="25"/>
        <v>-38.865998922192489</v>
      </c>
      <c r="CU73" s="546">
        <f t="shared" si="26"/>
        <v>-4.1138150010996082</v>
      </c>
      <c r="CV73" s="545">
        <f t="shared" si="27"/>
        <v>0</v>
      </c>
      <c r="CW73" s="293"/>
      <c r="CX73" s="841">
        <v>2493.2569120313192</v>
      </c>
      <c r="CZ73">
        <f t="shared" ref="CZ73:CZ75" si="28">+CX73/$CY$72</f>
        <v>363.44852945062962</v>
      </c>
    </row>
    <row r="74" spans="1:104" ht="15" x14ac:dyDescent="0.25">
      <c r="A74" s="227"/>
      <c r="B74" s="876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514">
        <v>1532.9947778400001</v>
      </c>
      <c r="CG74" s="469">
        <v>1657.7889670599995</v>
      </c>
      <c r="CH74" s="469">
        <v>1647.5326124499998</v>
      </c>
      <c r="CI74" s="469">
        <v>1621.9991004799999</v>
      </c>
      <c r="CJ74" s="469">
        <v>1610.6774288199992</v>
      </c>
      <c r="CK74" s="469">
        <v>1610.1875649999997</v>
      </c>
      <c r="CL74" s="478">
        <v>1601.2870967399999</v>
      </c>
      <c r="CM74" s="469">
        <v>1716.2769929399994</v>
      </c>
      <c r="CN74" s="514">
        <v>1744.9863559099997</v>
      </c>
      <c r="CO74" s="846">
        <v>1745.0186167300001</v>
      </c>
      <c r="CP74" s="478">
        <v>1760.3798568599993</v>
      </c>
      <c r="CQ74" s="478">
        <v>1760.3289200299998</v>
      </c>
      <c r="CR74" s="514">
        <v>1760.3289200299998</v>
      </c>
      <c r="CS74" s="514">
        <v>1716.2769929399994</v>
      </c>
      <c r="CT74" s="384">
        <f t="shared" si="25"/>
        <v>15.342564120000134</v>
      </c>
      <c r="CU74" s="546">
        <f t="shared" si="26"/>
        <v>0.8792369102507358</v>
      </c>
      <c r="CV74" s="545">
        <f t="shared" si="27"/>
        <v>0</v>
      </c>
      <c r="CW74" s="293"/>
      <c r="CX74" s="841">
        <v>2525.10481538468</v>
      </c>
      <c r="CZ74">
        <f t="shared" si="28"/>
        <v>368.09108095986585</v>
      </c>
    </row>
    <row r="75" spans="1:104" ht="15" x14ac:dyDescent="0.25">
      <c r="A75" s="227"/>
      <c r="B75" s="876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69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1653.0128126095417</v>
      </c>
      <c r="CI75" s="469">
        <v>1878.3953619030131</v>
      </c>
      <c r="CJ75" s="469">
        <v>2004.0191407685847</v>
      </c>
      <c r="CK75" s="469">
        <v>2410.1140768500732</v>
      </c>
      <c r="CL75" s="478">
        <v>2139.8785105289162</v>
      </c>
      <c r="CM75" s="469">
        <v>2120.0981391236714</v>
      </c>
      <c r="CN75" s="514">
        <v>2312.8220520901891</v>
      </c>
      <c r="CO75" s="846">
        <v>2192.5816814739405</v>
      </c>
      <c r="CP75" s="478">
        <v>2197.6072416049442</v>
      </c>
      <c r="CQ75" s="478">
        <v>2451.1840982988174</v>
      </c>
      <c r="CR75" s="514">
        <v>2747.452683038227</v>
      </c>
      <c r="CS75" s="514">
        <v>2120.0981391236714</v>
      </c>
      <c r="CT75" s="384">
        <f t="shared" si="25"/>
        <v>434.63063094803783</v>
      </c>
      <c r="CU75" s="546">
        <f t="shared" si="26"/>
        <v>18.792220981949082</v>
      </c>
      <c r="CV75" s="545">
        <f t="shared" si="27"/>
        <v>0</v>
      </c>
      <c r="CW75" s="293"/>
      <c r="CX75" s="841">
        <v>2672.8627946370407</v>
      </c>
      <c r="CZ75">
        <f t="shared" si="28"/>
        <v>389.63014499082226</v>
      </c>
    </row>
    <row r="76" spans="1:104" x14ac:dyDescent="0.2">
      <c r="A76" s="227"/>
      <c r="B76" s="876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69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1271.7230209523641</v>
      </c>
      <c r="CI76" s="469">
        <v>1565.6587965458993</v>
      </c>
      <c r="CJ76" s="469">
        <v>1633.8306901907774</v>
      </c>
      <c r="CK76" s="469">
        <v>2063.2928562564171</v>
      </c>
      <c r="CL76" s="478">
        <v>1777.5416385447238</v>
      </c>
      <c r="CM76" s="469">
        <v>1819.3839778311587</v>
      </c>
      <c r="CN76" s="514">
        <v>1881.8081184071746</v>
      </c>
      <c r="CO76" s="846">
        <v>1848.1645396536896</v>
      </c>
      <c r="CP76" s="478">
        <v>1834.1587121543146</v>
      </c>
      <c r="CQ76" s="478">
        <v>2083.0930173389515</v>
      </c>
      <c r="CR76" s="514">
        <v>2357.822538047405</v>
      </c>
      <c r="CS76" s="514">
        <v>1819.3839778311587</v>
      </c>
      <c r="CT76" s="384">
        <f t="shared" si="25"/>
        <v>476.01441964023047</v>
      </c>
      <c r="CU76" s="546">
        <f t="shared" si="26"/>
        <v>25.2955875247868</v>
      </c>
      <c r="CV76" s="545">
        <f t="shared" si="27"/>
        <v>0</v>
      </c>
      <c r="CW76" s="293"/>
      <c r="CX76" s="299"/>
    </row>
    <row r="77" spans="1:104" x14ac:dyDescent="0.2">
      <c r="A77" s="227"/>
      <c r="B77" s="876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69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381.28979165717777</v>
      </c>
      <c r="CI77" s="469">
        <v>312.73656535711359</v>
      </c>
      <c r="CJ77" s="469">
        <v>370.18845057780743</v>
      </c>
      <c r="CK77" s="469">
        <v>346.82122059365616</v>
      </c>
      <c r="CL77" s="478">
        <v>362.33687198419244</v>
      </c>
      <c r="CM77" s="469">
        <v>300.71416129251281</v>
      </c>
      <c r="CN77" s="514">
        <v>431.01393368301467</v>
      </c>
      <c r="CO77" s="846">
        <v>344.41714182025078</v>
      </c>
      <c r="CP77" s="478">
        <v>363.44852945062962</v>
      </c>
      <c r="CQ77" s="478">
        <v>368.09108095986585</v>
      </c>
      <c r="CR77" s="514">
        <v>389.63014499082226</v>
      </c>
      <c r="CS77" s="514">
        <v>300.71416129251281</v>
      </c>
      <c r="CT77" s="384">
        <f t="shared" si="25"/>
        <v>-41.383788692192411</v>
      </c>
      <c r="CU77" s="546">
        <f t="shared" si="26"/>
        <v>-9.6014967169548058</v>
      </c>
      <c r="CV77" s="545">
        <f t="shared" si="27"/>
        <v>0</v>
      </c>
      <c r="CW77" s="293"/>
      <c r="CX77" s="299"/>
    </row>
    <row r="78" spans="1:104" ht="12.75" hidden="1" customHeight="1" outlineLevel="1" x14ac:dyDescent="0.2">
      <c r="A78" s="227"/>
      <c r="B78" s="876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484">
        <v>0</v>
      </c>
      <c r="CK78" s="484">
        <v>0</v>
      </c>
      <c r="CL78" s="483">
        <v>0</v>
      </c>
      <c r="CM78" s="484">
        <v>0</v>
      </c>
      <c r="CN78" s="515">
        <v>0</v>
      </c>
      <c r="CO78" s="752">
        <v>0</v>
      </c>
      <c r="CP78" s="483">
        <v>0</v>
      </c>
      <c r="CQ78" s="483">
        <v>0</v>
      </c>
      <c r="CR78" s="515">
        <v>0</v>
      </c>
      <c r="CS78" s="515">
        <v>0</v>
      </c>
      <c r="CT78" s="384"/>
      <c r="CU78" s="546">
        <v>0</v>
      </c>
      <c r="CV78" s="545">
        <f t="shared" si="27"/>
        <v>0</v>
      </c>
      <c r="CW78" s="293"/>
      <c r="CX78" s="299"/>
    </row>
    <row r="79" spans="1:104" collapsed="1" x14ac:dyDescent="0.2">
      <c r="A79" s="227"/>
      <c r="B79" s="876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15989.826094414291</v>
      </c>
      <c r="CI79" s="469">
        <v>16252.661038705641</v>
      </c>
      <c r="CJ79" s="469">
        <v>16490.254496063491</v>
      </c>
      <c r="CK79" s="469">
        <v>16485.481595397301</v>
      </c>
      <c r="CL79" s="478">
        <v>16514.052327009555</v>
      </c>
      <c r="CM79" s="469">
        <v>16599.534139508098</v>
      </c>
      <c r="CN79" s="478">
        <v>16717.132990535789</v>
      </c>
      <c r="CO79" s="846">
        <v>16753.218957543078</v>
      </c>
      <c r="CP79" s="478">
        <v>16774.687830075152</v>
      </c>
      <c r="CQ79" s="478">
        <v>16797.548026375433</v>
      </c>
      <c r="CR79" s="514"/>
      <c r="CS79" s="478">
        <v>16599.534139508098</v>
      </c>
      <c r="CT79" s="384">
        <f>+CQ79-CN79</f>
        <v>80.415035839643679</v>
      </c>
      <c r="CU79" s="546">
        <f>(+(CQ79/CN79-1))*100</f>
        <v>0.48103365502427664</v>
      </c>
      <c r="CV79" s="545">
        <f>+CQ79-CN79-CT79</f>
        <v>0</v>
      </c>
      <c r="CW79" s="293"/>
      <c r="CX79" s="299"/>
    </row>
    <row r="80" spans="1:104" ht="12.75" hidden="1" customHeight="1" x14ac:dyDescent="0.2">
      <c r="A80" s="227"/>
      <c r="B80" s="876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8">
        <v>14382.203768626488</v>
      </c>
      <c r="CB80" s="748"/>
      <c r="CC80" s="634"/>
      <c r="CD80" s="748"/>
      <c r="CE80" s="748"/>
      <c r="CF80" s="748"/>
      <c r="CG80" s="748"/>
      <c r="CH80" s="748">
        <v>14355.068793996428</v>
      </c>
      <c r="CI80" s="748"/>
      <c r="CJ80" s="748"/>
      <c r="CK80" s="748"/>
      <c r="CL80" s="479"/>
      <c r="CM80" s="470"/>
      <c r="CN80" s="516">
        <v>14355.068793996428</v>
      </c>
      <c r="CO80" s="753"/>
      <c r="CP80" s="542"/>
      <c r="CQ80" s="542">
        <v>14355.068793996428</v>
      </c>
      <c r="CR80" s="634">
        <v>14355.068793996428</v>
      </c>
      <c r="CS80" s="634"/>
      <c r="CT80" s="384">
        <f>+(CR80-CN80)*100</f>
        <v>0</v>
      </c>
      <c r="CU80" s="546" t="s">
        <v>3</v>
      </c>
      <c r="CV80" s="545">
        <f t="shared" si="27"/>
        <v>0</v>
      </c>
      <c r="CW80" s="293"/>
      <c r="CX80" s="299"/>
    </row>
    <row r="81" spans="1:102" x14ac:dyDescent="0.2">
      <c r="A81" s="227"/>
      <c r="B81" s="876"/>
      <c r="C81" s="19"/>
      <c r="D81" s="507" t="s">
        <v>193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94.285164837224315</v>
      </c>
      <c r="CH81" s="628">
        <v>94.52625462464222</v>
      </c>
      <c r="CI81" s="628">
        <v>94.787380557774384</v>
      </c>
      <c r="CJ81" s="628">
        <v>95.01156887525741</v>
      </c>
      <c r="CK81" s="628">
        <v>95.041055386882007</v>
      </c>
      <c r="CL81" s="629">
        <v>95.08926912443701</v>
      </c>
      <c r="CM81" s="628">
        <v>95.130455133980803</v>
      </c>
      <c r="CN81" s="629">
        <v>95.1821734128565</v>
      </c>
      <c r="CO81" s="859">
        <v>95.201484632508411</v>
      </c>
      <c r="CP81" s="629">
        <v>95.223948455637199</v>
      </c>
      <c r="CQ81" s="629">
        <v>95.240458326009701</v>
      </c>
      <c r="CR81" s="630"/>
      <c r="CS81" s="629">
        <v>95.130455133980803</v>
      </c>
      <c r="CT81" s="384">
        <f>+CQ81-CN81</f>
        <v>5.8284913153201501E-2</v>
      </c>
      <c r="CU81" s="546"/>
      <c r="CV81" s="545">
        <f>+CQ81-CN81-CT81</f>
        <v>0</v>
      </c>
      <c r="CW81" s="293"/>
      <c r="CX81" s="299"/>
    </row>
    <row r="82" spans="1:102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207"/>
      <c r="CK82" s="207"/>
      <c r="CL82" s="792"/>
      <c r="CM82" s="819"/>
      <c r="CN82" s="835"/>
      <c r="CO82" s="396"/>
      <c r="CP82" s="357"/>
      <c r="CQ82" s="357"/>
      <c r="CR82" s="420"/>
      <c r="CS82" s="420"/>
      <c r="CT82" s="643"/>
      <c r="CU82" s="552"/>
      <c r="CV82" s="545">
        <f t="shared" si="27"/>
        <v>0</v>
      </c>
      <c r="CW82" s="293"/>
      <c r="CX82" s="299"/>
    </row>
    <row r="83" spans="1:10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9">+J84+0.1</f>
        <v>7.0699999999999994</v>
      </c>
      <c r="K83" s="138">
        <f t="shared" si="29"/>
        <v>7.0699999999999994</v>
      </c>
      <c r="L83" s="131">
        <f t="shared" si="29"/>
        <v>7.0699999999999994</v>
      </c>
      <c r="M83" s="132">
        <f t="shared" si="29"/>
        <v>7.0699999999999994</v>
      </c>
      <c r="N83" s="138">
        <f t="shared" si="29"/>
        <v>7.0699999999999994</v>
      </c>
      <c r="O83" s="138">
        <f t="shared" si="29"/>
        <v>7.0699999999999994</v>
      </c>
      <c r="P83" s="179">
        <v>7.07</v>
      </c>
      <c r="Q83" s="138">
        <f t="shared" ref="Q83:Y83" si="30">+Q84+0.1</f>
        <v>7.0699999999999994</v>
      </c>
      <c r="R83" s="138">
        <f t="shared" si="30"/>
        <v>7.0699999999999994</v>
      </c>
      <c r="S83" s="199">
        <f t="shared" si="30"/>
        <v>7.0699999999999994</v>
      </c>
      <c r="T83" s="199">
        <f t="shared" si="30"/>
        <v>7.0699999999999994</v>
      </c>
      <c r="U83" s="199">
        <f t="shared" si="30"/>
        <v>7.0699999999999994</v>
      </c>
      <c r="V83" s="199">
        <f t="shared" si="30"/>
        <v>7.0699999999999994</v>
      </c>
      <c r="W83" s="199">
        <f t="shared" si="30"/>
        <v>7.0699999999999994</v>
      </c>
      <c r="X83" s="199">
        <f t="shared" si="30"/>
        <v>7.0699999999999994</v>
      </c>
      <c r="Y83" s="199">
        <f t="shared" si="30"/>
        <v>7.0699999999999994</v>
      </c>
      <c r="Z83" s="199">
        <f t="shared" ref="Z83:AH83" si="31">+Z84+0.1</f>
        <v>7.0699999999999994</v>
      </c>
      <c r="AA83" s="199">
        <f t="shared" si="31"/>
        <v>7.0699999999999994</v>
      </c>
      <c r="AB83" s="199">
        <f t="shared" si="31"/>
        <v>7.06</v>
      </c>
      <c r="AC83" s="199">
        <f t="shared" si="31"/>
        <v>7.04</v>
      </c>
      <c r="AD83" s="199">
        <f t="shared" si="31"/>
        <v>7.04</v>
      </c>
      <c r="AE83" s="199">
        <f t="shared" si="31"/>
        <v>7.02</v>
      </c>
      <c r="AF83" s="199">
        <f t="shared" si="31"/>
        <v>7</v>
      </c>
      <c r="AG83" s="199">
        <f t="shared" si="31"/>
        <v>6.9899999999999993</v>
      </c>
      <c r="AH83" s="199">
        <f t="shared" si="31"/>
        <v>6.9899999999999993</v>
      </c>
      <c r="AI83" s="199">
        <f t="shared" ref="AI83:CR83" si="32">+AI84+0.1</f>
        <v>6.9799999999999995</v>
      </c>
      <c r="AJ83" s="199">
        <f t="shared" si="32"/>
        <v>6.97</v>
      </c>
      <c r="AK83" s="199">
        <v>6.97</v>
      </c>
      <c r="AL83" s="199">
        <f t="shared" si="32"/>
        <v>6.97</v>
      </c>
      <c r="AM83" s="199">
        <f t="shared" si="32"/>
        <v>6.97</v>
      </c>
      <c r="AN83" s="199">
        <f t="shared" si="32"/>
        <v>6.96</v>
      </c>
      <c r="AO83" s="199">
        <f t="shared" si="32"/>
        <v>6.96</v>
      </c>
      <c r="AP83" s="199">
        <f t="shared" si="32"/>
        <v>6.96</v>
      </c>
      <c r="AQ83" s="199">
        <f t="shared" si="32"/>
        <v>6.96</v>
      </c>
      <c r="AR83" s="199">
        <f t="shared" si="32"/>
        <v>6.96</v>
      </c>
      <c r="AS83" s="199">
        <f t="shared" si="32"/>
        <v>6.96</v>
      </c>
      <c r="AT83" s="199">
        <f t="shared" si="32"/>
        <v>6.96</v>
      </c>
      <c r="AU83" s="367">
        <f>+AU84+0.1</f>
        <v>6.96</v>
      </c>
      <c r="AV83" s="397">
        <f t="shared" si="32"/>
        <v>6.96</v>
      </c>
      <c r="AW83" s="199">
        <f>+AW84+0.1</f>
        <v>6.96</v>
      </c>
      <c r="AX83" s="199">
        <f>+AX84+0.1</f>
        <v>6.96</v>
      </c>
      <c r="AY83" s="199">
        <f t="shared" si="32"/>
        <v>6.96</v>
      </c>
      <c r="AZ83" s="199">
        <f t="shared" si="32"/>
        <v>6.96</v>
      </c>
      <c r="BA83" s="199">
        <f t="shared" si="32"/>
        <v>6.96</v>
      </c>
      <c r="BB83" s="199">
        <f t="shared" si="32"/>
        <v>6.96</v>
      </c>
      <c r="BC83" s="199">
        <f t="shared" si="32"/>
        <v>6.96</v>
      </c>
      <c r="BD83" s="199">
        <f t="shared" si="32"/>
        <v>6.96</v>
      </c>
      <c r="BE83" s="199">
        <f t="shared" si="32"/>
        <v>6.96</v>
      </c>
      <c r="BF83" s="199">
        <f>+BF84+0.1</f>
        <v>6.96</v>
      </c>
      <c r="BG83" s="199">
        <f>+BG84+0.1</f>
        <v>6.96</v>
      </c>
      <c r="BH83" s="199">
        <f t="shared" si="32"/>
        <v>6.96</v>
      </c>
      <c r="BI83" s="199">
        <f>+BI84+0.1</f>
        <v>6.96</v>
      </c>
      <c r="BJ83" s="199">
        <f>+BJ84+0.1</f>
        <v>6.96</v>
      </c>
      <c r="BK83" s="199">
        <f t="shared" si="32"/>
        <v>6.96</v>
      </c>
      <c r="BL83" s="467">
        <f>+BL84+0.1</f>
        <v>6.96</v>
      </c>
      <c r="BM83" s="199">
        <f>+BM84+0.1</f>
        <v>6.96</v>
      </c>
      <c r="BN83" s="367">
        <f>+BN84+0.1</f>
        <v>6.96</v>
      </c>
      <c r="BO83" s="367">
        <f>+BO84+0.1</f>
        <v>6.96</v>
      </c>
      <c r="BP83" s="367">
        <f t="shared" si="32"/>
        <v>6.96</v>
      </c>
      <c r="BQ83" s="367">
        <f t="shared" si="32"/>
        <v>6.96</v>
      </c>
      <c r="BR83" s="367">
        <f>+BR84+0.1</f>
        <v>6.96</v>
      </c>
      <c r="BS83" s="475">
        <f t="shared" si="32"/>
        <v>6.96</v>
      </c>
      <c r="BT83" s="367">
        <f t="shared" si="32"/>
        <v>6.96</v>
      </c>
      <c r="BU83" s="476">
        <f>+BU84+0.1</f>
        <v>6.96</v>
      </c>
      <c r="BV83" s="476">
        <f t="shared" si="32"/>
        <v>6.96</v>
      </c>
      <c r="BW83" s="476">
        <f>+BW84+0.1</f>
        <v>6.96</v>
      </c>
      <c r="BX83" s="476">
        <f>+BX84+0.1</f>
        <v>6.96</v>
      </c>
      <c r="BY83" s="367">
        <f t="shared" si="32"/>
        <v>6.96</v>
      </c>
      <c r="BZ83" s="476">
        <f>+BZ84+0.1</f>
        <v>6.96</v>
      </c>
      <c r="CA83" s="367">
        <f>+CA84+0.1</f>
        <v>6.96</v>
      </c>
      <c r="CB83" s="367">
        <f>+CB84+0.1</f>
        <v>6.96</v>
      </c>
      <c r="CC83" s="476">
        <f t="shared" si="32"/>
        <v>6.96</v>
      </c>
      <c r="CD83" s="476">
        <f>+CD84+0.1</f>
        <v>6.96</v>
      </c>
      <c r="CE83" s="367">
        <f>+CE84+0.1</f>
        <v>6.96</v>
      </c>
      <c r="CF83" s="367">
        <f>+CF84+0.1</f>
        <v>6.96</v>
      </c>
      <c r="CG83" s="367">
        <f>+CG84+0.1</f>
        <v>6.96</v>
      </c>
      <c r="CH83" s="367">
        <f t="shared" si="32"/>
        <v>6.96</v>
      </c>
      <c r="CI83" s="367">
        <f t="shared" ref="CI83:CO83" si="33">+CI84+0.1</f>
        <v>6.96</v>
      </c>
      <c r="CJ83" s="367">
        <f>+CJ84+0.1</f>
        <v>6.96</v>
      </c>
      <c r="CK83" s="367">
        <f>+CK84+0.1</f>
        <v>6.96</v>
      </c>
      <c r="CL83" s="475">
        <v>6.96</v>
      </c>
      <c r="CM83" s="367">
        <v>6.96</v>
      </c>
      <c r="CN83" s="476">
        <v>6.96</v>
      </c>
      <c r="CO83" s="805">
        <f t="shared" si="33"/>
        <v>6.96</v>
      </c>
      <c r="CP83" s="806">
        <f>+CP84+0.1</f>
        <v>6.96</v>
      </c>
      <c r="CQ83" s="806">
        <f t="shared" si="32"/>
        <v>6.96</v>
      </c>
      <c r="CR83" s="807">
        <f t="shared" si="32"/>
        <v>6.96</v>
      </c>
      <c r="CS83" s="807">
        <f>+CS84+0.1</f>
        <v>6.96</v>
      </c>
      <c r="CT83" s="384">
        <f>+CR83-CN83</f>
        <v>0</v>
      </c>
      <c r="CU83" s="546">
        <f>(+(CR83/CN83-1))*100</f>
        <v>0</v>
      </c>
      <c r="CV83" s="545">
        <f t="shared" si="27"/>
        <v>0</v>
      </c>
      <c r="CW83" s="293"/>
      <c r="CX83" s="299"/>
    </row>
    <row r="84" spans="1:10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475">
        <v>6.86</v>
      </c>
      <c r="CM84" s="367">
        <v>6.86</v>
      </c>
      <c r="CN84" s="476">
        <v>6.86</v>
      </c>
      <c r="CO84" s="805">
        <v>6.86</v>
      </c>
      <c r="CP84" s="806">
        <v>6.86</v>
      </c>
      <c r="CQ84" s="806">
        <v>6.86</v>
      </c>
      <c r="CR84" s="807">
        <v>6.86</v>
      </c>
      <c r="CS84" s="807">
        <v>6.86</v>
      </c>
      <c r="CT84" s="384">
        <f>+CR84-CN84</f>
        <v>0</v>
      </c>
      <c r="CU84" s="546">
        <f>(+(CR84/CN84-1))*100</f>
        <v>0</v>
      </c>
      <c r="CV84" s="545">
        <f t="shared" si="27"/>
        <v>0</v>
      </c>
      <c r="CW84" s="293"/>
      <c r="CX84" s="299"/>
    </row>
    <row r="85" spans="1:102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0">
        <v>6.9329105952557235</v>
      </c>
      <c r="BT85" s="581">
        <v>6.923299584910457</v>
      </c>
      <c r="BU85" s="711">
        <v>6.9388174267416574</v>
      </c>
      <c r="BV85" s="711">
        <v>6.9425838060680753</v>
      </c>
      <c r="BW85" s="711">
        <v>6.9291126641763778</v>
      </c>
      <c r="BX85" s="711">
        <v>6.9369757116377269</v>
      </c>
      <c r="BY85" s="581">
        <v>6.9310051430643824</v>
      </c>
      <c r="BZ85" s="711">
        <v>6.9450793236225152</v>
      </c>
      <c r="CA85" s="581">
        <v>6.9385845837903268</v>
      </c>
      <c r="CB85" s="581">
        <v>6.946287855738011</v>
      </c>
      <c r="CC85" s="711">
        <v>6.9494886270206653</v>
      </c>
      <c r="CD85" s="711">
        <v>6.9402513052254724</v>
      </c>
      <c r="CE85" s="581">
        <v>6.9428154037001075</v>
      </c>
      <c r="CF85" s="711">
        <v>6.9409999553644877</v>
      </c>
      <c r="CG85" s="581">
        <v>6.9428154037001075</v>
      </c>
      <c r="CH85" s="581">
        <v>6.9557134337683468</v>
      </c>
      <c r="CI85" s="581">
        <v>6.9449820919596181</v>
      </c>
      <c r="CJ85" s="581">
        <v>6.9428154037001075</v>
      </c>
      <c r="CK85" s="581">
        <v>6.9465140022181657</v>
      </c>
      <c r="CL85" s="710">
        <v>6.9525585824010019</v>
      </c>
      <c r="CM85" s="581">
        <v>6.9455657694494857</v>
      </c>
      <c r="CN85" s="711">
        <v>6.9547064503245197</v>
      </c>
      <c r="CO85" s="712">
        <v>6.9428154037001075</v>
      </c>
      <c r="CP85" s="710">
        <v>6.9579799221250971</v>
      </c>
      <c r="CQ85" s="710">
        <v>6.9542835055313983</v>
      </c>
      <c r="CR85" s="711">
        <v>6.9371200714133936</v>
      </c>
      <c r="CS85" s="711">
        <v>6.9455657694494857</v>
      </c>
      <c r="CT85" s="384">
        <f>+CR85-CN85</f>
        <v>-1.7586378911126133E-2</v>
      </c>
      <c r="CU85" s="546">
        <f>(+(CR85/CN85-1))*100</f>
        <v>-0.25287018275668149</v>
      </c>
      <c r="CV85" s="545">
        <f t="shared" si="27"/>
        <v>0</v>
      </c>
      <c r="CW85" s="293"/>
      <c r="CX85" s="299"/>
    </row>
    <row r="86" spans="1:102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2">
        <v>76.486865682270334</v>
      </c>
      <c r="BT86" s="712">
        <v>75.582931822692672</v>
      </c>
      <c r="BU86" s="712">
        <v>75.406303867058398</v>
      </c>
      <c r="BV86" s="712">
        <v>73.797313678607338</v>
      </c>
      <c r="BW86" s="712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65.367079472120679</v>
      </c>
      <c r="CG86" s="581">
        <v>64.34919211832468</v>
      </c>
      <c r="CH86" s="581">
        <v>63.466096656159124</v>
      </c>
      <c r="CI86" s="581">
        <v>63.810093857033259</v>
      </c>
      <c r="CJ86" s="581">
        <v>62.52249511034249</v>
      </c>
      <c r="CK86" s="779"/>
      <c r="CL86" s="793"/>
      <c r="CM86" s="820"/>
      <c r="CN86" s="836"/>
      <c r="CO86" s="754"/>
      <c r="CP86" s="360"/>
      <c r="CQ86" s="360"/>
      <c r="CR86" s="421"/>
      <c r="CS86" s="421"/>
      <c r="CT86" s="384"/>
      <c r="CU86" s="546"/>
      <c r="CV86" s="545">
        <f t="shared" si="27"/>
        <v>0</v>
      </c>
      <c r="CW86" s="293"/>
      <c r="CX86" s="299"/>
    </row>
    <row r="87" spans="1:102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2.0932400000000002</v>
      </c>
      <c r="CL87" s="475">
        <v>2.0948799999999999</v>
      </c>
      <c r="CM87" s="367">
        <v>2.0962800000000001</v>
      </c>
      <c r="CN87" s="476">
        <v>2.09748</v>
      </c>
      <c r="CO87" s="805">
        <v>2.0982799999999999</v>
      </c>
      <c r="CP87" s="806">
        <v>2.0984799999999999</v>
      </c>
      <c r="CQ87" s="806">
        <v>2.0986799999999999</v>
      </c>
      <c r="CR87" s="807">
        <v>2.0988799999999999</v>
      </c>
      <c r="CS87" s="807">
        <v>2.0962800000000001</v>
      </c>
      <c r="CT87" s="384">
        <f>+CR87-CN87</f>
        <v>1.3999999999998458E-3</v>
      </c>
      <c r="CU87" s="546">
        <f>(+(CR87/CN87-1))*100</f>
        <v>6.6746762781999536E-2</v>
      </c>
      <c r="CV87" s="545">
        <f t="shared" si="27"/>
        <v>0</v>
      </c>
      <c r="CW87" s="293"/>
      <c r="CX87" s="299"/>
    </row>
    <row r="88" spans="1:102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779"/>
      <c r="CL88" s="793"/>
      <c r="CM88" s="820"/>
      <c r="CN88" s="836"/>
      <c r="CO88" s="754"/>
      <c r="CP88" s="360"/>
      <c r="CQ88" s="360"/>
      <c r="CR88" s="421"/>
      <c r="CS88" s="421"/>
      <c r="CT88" s="384"/>
      <c r="CU88" s="546"/>
      <c r="CV88" s="545">
        <f t="shared" si="27"/>
        <v>0</v>
      </c>
      <c r="CW88" s="293"/>
      <c r="CX88" s="299"/>
    </row>
    <row r="89" spans="1:102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59"/>
      <c r="CA89" s="759"/>
      <c r="CB89" s="764"/>
      <c r="CC89" s="759"/>
      <c r="CD89" s="759"/>
      <c r="CE89" s="764"/>
      <c r="CF89" s="759"/>
      <c r="CG89" s="764"/>
      <c r="CH89" s="764"/>
      <c r="CI89" s="759"/>
      <c r="CJ89" s="781"/>
      <c r="CK89" s="781"/>
      <c r="CL89" s="794"/>
      <c r="CM89" s="821"/>
      <c r="CN89" s="837"/>
      <c r="CO89" s="755"/>
      <c r="CP89" s="737"/>
      <c r="CQ89" s="737"/>
      <c r="CR89" s="739"/>
      <c r="CS89" s="739"/>
      <c r="CT89" s="645"/>
      <c r="CU89" s="551"/>
      <c r="CV89" s="545">
        <f t="shared" si="27"/>
        <v>0</v>
      </c>
      <c r="CW89" s="293"/>
      <c r="CX89" s="299"/>
    </row>
    <row r="90" spans="1:102" ht="12.75" customHeight="1" thickBot="1" x14ac:dyDescent="0.25">
      <c r="A90" s="227"/>
      <c r="B90" s="875"/>
      <c r="C90" s="520" t="s">
        <v>204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3">
        <v>1426.4871783246299</v>
      </c>
      <c r="T90" s="713">
        <v>1313.5691317478099</v>
      </c>
      <c r="U90" s="713">
        <v>1217.6286487852731</v>
      </c>
      <c r="V90" s="713">
        <v>1200.6609293973634</v>
      </c>
      <c r="W90" s="713">
        <v>1174.13426852981</v>
      </c>
      <c r="X90" s="713">
        <v>1160.0123212733804</v>
      </c>
      <c r="Y90" s="713">
        <v>1139.2728568514099</v>
      </c>
      <c r="Z90" s="713">
        <v>1171.4985403413771</v>
      </c>
      <c r="AA90" s="713">
        <v>1240.9675422822088</v>
      </c>
      <c r="AB90" s="713">
        <v>1285.3398867708572</v>
      </c>
      <c r="AC90" s="713">
        <v>1376.8596072671232</v>
      </c>
      <c r="AD90" s="713">
        <v>1433.97361712058</v>
      </c>
      <c r="AE90" s="713">
        <v>1557.9603883862101</v>
      </c>
      <c r="AF90" s="713">
        <v>1664.7113082131852</v>
      </c>
      <c r="AG90" s="713">
        <v>1743.4819432487</v>
      </c>
      <c r="AH90" s="713">
        <v>1773.46176688174</v>
      </c>
      <c r="AI90" s="713">
        <v>1725.1057158631743</v>
      </c>
      <c r="AJ90" s="713">
        <v>1708.0777684164207</v>
      </c>
      <c r="AK90" s="713">
        <v>1680.153236596776</v>
      </c>
      <c r="AL90" s="713">
        <v>1613.5253172162631</v>
      </c>
      <c r="AM90" s="713">
        <v>1636.2345867558206</v>
      </c>
      <c r="AN90" s="713">
        <v>1746.0190578484542</v>
      </c>
      <c r="AO90" s="713">
        <v>1753.5098226287823</v>
      </c>
      <c r="AP90" s="713">
        <v>1777.9204116783114</v>
      </c>
      <c r="AQ90" s="713">
        <v>1831.238894862362</v>
      </c>
      <c r="AR90" s="713">
        <v>1945.4783475067163</v>
      </c>
      <c r="AS90" s="713">
        <v>1958.0558461299781</v>
      </c>
      <c r="AT90" s="713">
        <v>2055.1927572301629</v>
      </c>
      <c r="AU90" s="714">
        <v>2040.3033494047559</v>
      </c>
      <c r="AV90" s="649">
        <v>2040.3060935943388</v>
      </c>
      <c r="AW90" s="713">
        <v>1905.9188932787445</v>
      </c>
      <c r="AX90" s="713">
        <v>1895.6577737063367</v>
      </c>
      <c r="AY90" s="713">
        <v>1853.6909301522635</v>
      </c>
      <c r="AZ90" s="713">
        <v>1740.9250719045256</v>
      </c>
      <c r="BA90" s="713">
        <v>1667.3870032862183</v>
      </c>
      <c r="BB90" s="713">
        <v>1694.3722699202838</v>
      </c>
      <c r="BC90" s="713">
        <v>1809.1685199271519</v>
      </c>
      <c r="BD90" s="713">
        <v>1995.0576966770086</v>
      </c>
      <c r="BE90" s="713">
        <v>2062.8285905382131</v>
      </c>
      <c r="BF90" s="713">
        <v>2030.7471590379007</v>
      </c>
      <c r="BG90" s="713">
        <v>2204.654570230352</v>
      </c>
      <c r="BH90" s="713">
        <v>2143.8695767494987</v>
      </c>
      <c r="BI90" s="713">
        <v>2055.04378799182</v>
      </c>
      <c r="BJ90" s="649">
        <v>2096.6119053940301</v>
      </c>
      <c r="BK90" s="713">
        <v>2263.5610102510245</v>
      </c>
      <c r="BL90" s="715">
        <v>2510.0158087947898</v>
      </c>
      <c r="BM90" s="713">
        <v>2638.2092113692756</v>
      </c>
      <c r="BN90" s="714">
        <v>3255.7414227474778</v>
      </c>
      <c r="BO90" s="714">
        <v>3306.3978934470597</v>
      </c>
      <c r="BP90" s="714">
        <v>3288.8991062319092</v>
      </c>
      <c r="BQ90" s="714">
        <v>3310.337264067382</v>
      </c>
      <c r="BR90" s="714">
        <v>3279.8307972008965</v>
      </c>
      <c r="BS90" s="716">
        <v>3385.728294253629</v>
      </c>
      <c r="BT90" s="714">
        <v>3412.3509669397331</v>
      </c>
      <c r="BU90" s="717">
        <v>3349.7966418280535</v>
      </c>
      <c r="BV90" s="717">
        <v>3482.037261773613</v>
      </c>
      <c r="BW90" s="717">
        <v>3428.9148582693047</v>
      </c>
      <c r="BX90" s="717">
        <v>3488.3473691823833</v>
      </c>
      <c r="BY90" s="714">
        <v>3610.8205850042559</v>
      </c>
      <c r="BZ90" s="717">
        <v>3754.8269309359052</v>
      </c>
      <c r="CA90" s="717">
        <v>4092.5682331852768</v>
      </c>
      <c r="CB90" s="714">
        <v>4525.9777327649381</v>
      </c>
      <c r="CC90" s="717">
        <v>4191.259509779884</v>
      </c>
      <c r="CD90" s="717">
        <v>3967.7301203454813</v>
      </c>
      <c r="CE90" s="714">
        <v>3651.102672793003</v>
      </c>
      <c r="CF90" s="717">
        <v>3255.4499777128281</v>
      </c>
      <c r="CG90" s="714">
        <v>2936.1560396851305</v>
      </c>
      <c r="CH90" s="714">
        <v>2496.231981214286</v>
      </c>
      <c r="CI90" s="717">
        <v>2232.481405132653</v>
      </c>
      <c r="CJ90" s="714">
        <v>1974.48059843586</v>
      </c>
      <c r="CK90" s="714">
        <v>2006.8189953104954</v>
      </c>
      <c r="CL90" s="718">
        <v>2084.0671991530612</v>
      </c>
      <c r="CM90" s="714">
        <v>2088.8024371895044</v>
      </c>
      <c r="CN90" s="717">
        <v>2085.7163874548105</v>
      </c>
      <c r="CO90" s="808">
        <v>2085.7163874548105</v>
      </c>
      <c r="CP90" s="808">
        <v>2085.7163874548105</v>
      </c>
      <c r="CQ90" s="808">
        <v>2085.7163874548105</v>
      </c>
      <c r="CR90" s="826">
        <v>2105.7754171734696</v>
      </c>
      <c r="CS90" s="808">
        <v>2088.8024371895044</v>
      </c>
      <c r="CT90" s="384">
        <f>+CR90-CN90</f>
        <v>20.059029718659076</v>
      </c>
      <c r="CU90" s="546">
        <f>(+(CR90/CN90-1))*100</f>
        <v>0.96173333245643811</v>
      </c>
      <c r="CV90" s="545">
        <f t="shared" si="27"/>
        <v>0</v>
      </c>
      <c r="CW90" s="293"/>
      <c r="CX90" s="299"/>
    </row>
    <row r="91" spans="1:102" x14ac:dyDescent="0.2">
      <c r="A91" s="227"/>
      <c r="B91" s="87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54"/>
      <c r="CI91" s="425"/>
      <c r="CJ91" s="454"/>
      <c r="CK91" s="454"/>
      <c r="CL91" s="422"/>
      <c r="CM91" s="454"/>
      <c r="CN91" s="425"/>
      <c r="CO91" s="756"/>
      <c r="CP91" s="422"/>
      <c r="CQ91" s="422"/>
      <c r="CR91" s="425"/>
      <c r="CS91" s="425"/>
      <c r="CT91" s="646"/>
      <c r="CU91" s="425"/>
      <c r="CV91" s="545">
        <f t="shared" si="27"/>
        <v>0</v>
      </c>
      <c r="CW91" s="293"/>
    </row>
    <row r="92" spans="1:102" ht="12.75" customHeight="1" x14ac:dyDescent="0.2">
      <c r="A92" s="227"/>
      <c r="B92" s="875"/>
      <c r="C92" s="17"/>
      <c r="D92" s="731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783"/>
      <c r="CL92" s="423"/>
      <c r="CM92" s="783"/>
      <c r="CN92" s="426"/>
      <c r="CO92" s="757"/>
      <c r="CP92" s="423"/>
      <c r="CQ92" s="423"/>
      <c r="CR92" s="426"/>
      <c r="CS92" s="426"/>
      <c r="CT92" s="647"/>
      <c r="CU92" s="426"/>
      <c r="CV92" s="545">
        <f t="shared" si="27"/>
        <v>0</v>
      </c>
      <c r="CW92" s="293"/>
    </row>
    <row r="93" spans="1:102" x14ac:dyDescent="0.2">
      <c r="A93" s="227"/>
      <c r="B93" s="875"/>
      <c r="C93" s="17"/>
      <c r="D93" s="732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614">
        <v>0.20068945270890204</v>
      </c>
      <c r="CH93" s="614">
        <v>0.46960283778660905</v>
      </c>
      <c r="CI93" s="614">
        <v>0.33207645749759873</v>
      </c>
      <c r="CJ93" s="614">
        <v>5.3308238009264208E-2</v>
      </c>
      <c r="CK93" s="783"/>
      <c r="CL93" s="423"/>
      <c r="CM93" s="783"/>
      <c r="CN93" s="426"/>
      <c r="CO93" s="757"/>
      <c r="CP93" s="423"/>
      <c r="CQ93" s="423"/>
      <c r="CR93" s="426"/>
      <c r="CS93" s="426"/>
      <c r="CT93" s="647"/>
      <c r="CU93" s="426"/>
      <c r="CV93" s="545">
        <f t="shared" si="27"/>
        <v>0</v>
      </c>
      <c r="CW93" s="293"/>
    </row>
    <row r="94" spans="1:102" x14ac:dyDescent="0.2">
      <c r="A94" s="227"/>
      <c r="B94" s="875"/>
      <c r="C94" s="17"/>
      <c r="D94" s="732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614">
        <v>1.9092052318846253</v>
      </c>
      <c r="CH94" s="614">
        <v>2.3877737516193154</v>
      </c>
      <c r="CI94" s="614">
        <v>2.7277794436043612</v>
      </c>
      <c r="CJ94" s="614">
        <v>2.7825418127717771</v>
      </c>
      <c r="CK94" s="783"/>
      <c r="CL94" s="423"/>
      <c r="CM94" s="783"/>
      <c r="CN94" s="426"/>
      <c r="CO94" s="757"/>
      <c r="CP94" s="423"/>
      <c r="CQ94" s="423"/>
      <c r="CR94" s="426"/>
      <c r="CS94" s="426"/>
      <c r="CT94" s="647"/>
      <c r="CU94" s="426"/>
      <c r="CV94" s="545">
        <f t="shared" si="27"/>
        <v>0</v>
      </c>
      <c r="CW94" s="293"/>
    </row>
    <row r="95" spans="1:102" x14ac:dyDescent="0.2">
      <c r="A95" s="227"/>
      <c r="B95" s="875"/>
      <c r="C95" s="17"/>
      <c r="D95" s="732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614">
        <v>3.203045943021321</v>
      </c>
      <c r="CH95" s="614">
        <v>4.078599389741222</v>
      </c>
      <c r="CI95" s="614">
        <v>4.3230096226501979</v>
      </c>
      <c r="CJ95" s="614">
        <v>3.6431296205778008</v>
      </c>
      <c r="CK95" s="783"/>
      <c r="CL95" s="423"/>
      <c r="CM95" s="783"/>
      <c r="CN95" s="426"/>
      <c r="CO95" s="757"/>
      <c r="CP95" s="423"/>
      <c r="CQ95" s="423"/>
      <c r="CR95" s="426"/>
      <c r="CS95" s="426"/>
      <c r="CT95" s="647"/>
      <c r="CU95" s="426"/>
      <c r="CV95" s="545">
        <f t="shared" si="27"/>
        <v>0</v>
      </c>
      <c r="CW95" s="293"/>
    </row>
    <row r="96" spans="1:102" x14ac:dyDescent="0.2">
      <c r="A96" s="227"/>
      <c r="B96" s="875"/>
      <c r="C96" s="17" t="s">
        <v>3</v>
      </c>
      <c r="D96" s="731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783"/>
      <c r="CL96" s="423"/>
      <c r="CM96" s="783"/>
      <c r="CN96" s="426"/>
      <c r="CO96" s="757"/>
      <c r="CP96" s="423"/>
      <c r="CQ96" s="423"/>
      <c r="CR96" s="426"/>
      <c r="CS96" s="426"/>
      <c r="CT96" s="647"/>
      <c r="CU96" s="426"/>
      <c r="CV96" s="545">
        <f t="shared" si="27"/>
        <v>0</v>
      </c>
      <c r="CW96" s="293"/>
    </row>
    <row r="97" spans="1:101" x14ac:dyDescent="0.2">
      <c r="A97" s="227"/>
      <c r="B97" s="875"/>
      <c r="C97" s="17"/>
      <c r="D97" s="732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f>(0.581731519168357/100)*100</f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578">
        <v>9.106347266413993E-2</v>
      </c>
      <c r="CH97" s="578">
        <v>0.16483940859033352</v>
      </c>
      <c r="CI97" s="578">
        <v>0.17526189322079558</v>
      </c>
      <c r="CJ97" s="578">
        <v>9.0673139675531686E-2</v>
      </c>
      <c r="CK97" s="783"/>
      <c r="CL97" s="423"/>
      <c r="CM97" s="783"/>
      <c r="CN97" s="426"/>
      <c r="CO97" s="757"/>
      <c r="CP97" s="423"/>
      <c r="CQ97" s="423"/>
      <c r="CR97" s="426"/>
      <c r="CS97" s="426"/>
      <c r="CT97" s="647"/>
      <c r="CU97" s="426"/>
      <c r="CV97" s="545">
        <f t="shared" si="27"/>
        <v>0</v>
      </c>
      <c r="CW97" s="293"/>
    </row>
    <row r="98" spans="1:101" x14ac:dyDescent="0.2">
      <c r="A98" s="227"/>
      <c r="B98" s="875"/>
      <c r="C98" s="17"/>
      <c r="D98" s="732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f>(4.33684902269107/100)*100</f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578">
        <v>1.5294151923046284</v>
      </c>
      <c r="CH98" s="578">
        <v>1.6967756798528688</v>
      </c>
      <c r="CI98" s="578">
        <v>1.8750113742538765</v>
      </c>
      <c r="CJ98" s="578">
        <v>1.9673846456117028</v>
      </c>
      <c r="CK98" s="783"/>
      <c r="CL98" s="423"/>
      <c r="CM98" s="783"/>
      <c r="CN98" s="426"/>
      <c r="CO98" s="757"/>
      <c r="CP98" s="423"/>
      <c r="CQ98" s="423"/>
      <c r="CR98" s="426"/>
      <c r="CS98" s="426"/>
      <c r="CT98" s="647"/>
      <c r="CU98" s="426"/>
      <c r="CV98" s="545">
        <f t="shared" si="27"/>
        <v>0</v>
      </c>
      <c r="CW98" s="293"/>
    </row>
    <row r="99" spans="1:101" x14ac:dyDescent="0.2">
      <c r="A99" s="227"/>
      <c r="B99" s="875"/>
      <c r="C99" s="17"/>
      <c r="D99" s="732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f>(4.33684902269107/100)*100</f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578">
        <v>2.4796562611962392</v>
      </c>
      <c r="CH99" s="578">
        <v>2.6253957523637794</v>
      </c>
      <c r="CI99" s="578">
        <v>2.6481710517851864</v>
      </c>
      <c r="CJ99" s="578">
        <v>2.5934834072052215</v>
      </c>
      <c r="CK99" s="783"/>
      <c r="CL99" s="423"/>
      <c r="CM99" s="783"/>
      <c r="CN99" s="426"/>
      <c r="CO99" s="757"/>
      <c r="CP99" s="423"/>
      <c r="CQ99" s="423"/>
      <c r="CR99" s="426"/>
      <c r="CS99" s="426"/>
      <c r="CT99" s="647"/>
      <c r="CU99" s="426"/>
      <c r="CV99" s="545">
        <f t="shared" si="27"/>
        <v>0</v>
      </c>
      <c r="CW99" s="293"/>
    </row>
    <row r="100" spans="1:101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6">
        <v>4.2853453240845253E-2</v>
      </c>
      <c r="BZ100" s="746">
        <v>4.4383283980336502E-2</v>
      </c>
      <c r="CA100" s="746">
        <v>4.203094679416406E-2</v>
      </c>
      <c r="CB100" s="746">
        <v>3.4512734410182599E-2</v>
      </c>
      <c r="CC100" s="746">
        <v>3.7773129859308099E-2</v>
      </c>
      <c r="CD100" s="746">
        <v>4.7615394860087798E-2</v>
      </c>
      <c r="CE100" s="746">
        <v>4.68982840530206E-2</v>
      </c>
      <c r="CF100" s="746">
        <v>4.2186411608441499E-2</v>
      </c>
      <c r="CG100" s="746">
        <v>4.4984868864181203E-2</v>
      </c>
      <c r="CH100" s="746">
        <v>0.13513335047549699</v>
      </c>
      <c r="CI100" s="746">
        <v>5.1186143639449497E-2</v>
      </c>
      <c r="CJ100" s="746">
        <v>5.3067819436330502E-2</v>
      </c>
      <c r="CK100" s="783"/>
      <c r="CL100" s="423"/>
      <c r="CM100" s="783"/>
      <c r="CN100" s="426"/>
      <c r="CO100" s="757"/>
      <c r="CP100" s="423"/>
      <c r="CQ100" s="423"/>
      <c r="CR100" s="426"/>
      <c r="CS100" s="426"/>
      <c r="CT100" s="647"/>
      <c r="CU100" s="426"/>
      <c r="CV100" s="545">
        <f t="shared" si="27"/>
        <v>0</v>
      </c>
      <c r="CW100" s="293"/>
    </row>
    <row r="101" spans="1:101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6">
        <v>2.1672148590234919E-2</v>
      </c>
      <c r="BZ101" s="746">
        <v>-1.2326019265260599</v>
      </c>
      <c r="CA101" s="746">
        <v>-0.65582104137934527</v>
      </c>
      <c r="CB101" s="746">
        <v>-1.0006090706553701</v>
      </c>
      <c r="CC101" s="746">
        <v>-0.95324630455274595</v>
      </c>
      <c r="CD101" s="746">
        <v>-0.62682071609900802</v>
      </c>
      <c r="CE101" s="746">
        <v>-0.98869336040044997</v>
      </c>
      <c r="CF101" s="746">
        <v>-0.64642876752474299</v>
      </c>
      <c r="CG101" s="746">
        <v>-1.13644368930228</v>
      </c>
      <c r="CH101" s="746">
        <v>-0.99725818259972498</v>
      </c>
      <c r="CI101" s="746">
        <v>-1.1282064071114499</v>
      </c>
      <c r="CJ101" s="746">
        <v>-0.95119334443738401</v>
      </c>
      <c r="CK101" s="783"/>
      <c r="CL101" s="423"/>
      <c r="CM101" s="783"/>
      <c r="CN101" s="426"/>
      <c r="CO101" s="757"/>
      <c r="CP101" s="423"/>
      <c r="CQ101" s="423"/>
      <c r="CR101" s="426"/>
      <c r="CS101" s="426"/>
      <c r="CT101" s="647"/>
      <c r="CU101" s="426"/>
      <c r="CV101" s="545">
        <f t="shared" si="27"/>
        <v>0</v>
      </c>
      <c r="CW101" s="293"/>
    </row>
    <row r="102" spans="1:101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6">
        <v>1.4797140166454872</v>
      </c>
      <c r="BZ102" s="746">
        <v>0.20715606288316801</v>
      </c>
      <c r="CA102" s="746">
        <v>0.79234483265302125</v>
      </c>
      <c r="CB102" s="746">
        <v>0.44253073881027899</v>
      </c>
      <c r="CC102" s="746">
        <v>0.49058392424385699</v>
      </c>
      <c r="CD102" s="746">
        <v>0.82176790319982795</v>
      </c>
      <c r="CE102" s="746">
        <v>0.45462014746542101</v>
      </c>
      <c r="CF102" s="746">
        <v>0.801874020120666</v>
      </c>
      <c r="CG102" s="746">
        <v>0.30471602368166001</v>
      </c>
      <c r="CH102" s="746">
        <v>0.44593047363060401</v>
      </c>
      <c r="CI102" s="746">
        <v>0.31307338287234399</v>
      </c>
      <c r="CJ102" s="746">
        <v>0.49266681089151299</v>
      </c>
      <c r="CK102" s="783"/>
      <c r="CL102" s="423"/>
      <c r="CM102" s="783"/>
      <c r="CN102" s="426"/>
      <c r="CO102" s="757"/>
      <c r="CP102" s="423"/>
      <c r="CQ102" s="423"/>
      <c r="CR102" s="426"/>
      <c r="CS102" s="426"/>
      <c r="CT102" s="647"/>
      <c r="CU102" s="426"/>
      <c r="CV102" s="545">
        <f t="shared" si="27"/>
        <v>0</v>
      </c>
      <c r="CW102" s="293"/>
    </row>
    <row r="103" spans="1:101" ht="13.5" customHeight="1" thickBot="1" x14ac:dyDescent="0.25">
      <c r="A103" s="227"/>
      <c r="B103" s="44"/>
      <c r="C103" s="17"/>
      <c r="D103" s="103" t="s">
        <v>207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7">
        <v>-1.3945438664896281</v>
      </c>
      <c r="BZ103" s="747">
        <v>-1.39303601607685</v>
      </c>
      <c r="CA103" s="747">
        <v>-1.3953545553149538</v>
      </c>
      <c r="CB103" s="747">
        <v>-1.4027647474060601</v>
      </c>
      <c r="CC103" s="747">
        <v>-1.3995511967191001</v>
      </c>
      <c r="CD103" s="747">
        <v>-1.3898503435718099</v>
      </c>
      <c r="CE103" s="747">
        <v>-1.39055715106269</v>
      </c>
      <c r="CF103" s="747">
        <v>-1.3952013241905199</v>
      </c>
      <c r="CG103" s="747">
        <v>-1.39244307465398</v>
      </c>
      <c r="CH103" s="747">
        <v>-1.30358982984741</v>
      </c>
      <c r="CI103" s="747">
        <v>-1.3863308986542</v>
      </c>
      <c r="CJ103" s="747">
        <v>-1.3844762584291299</v>
      </c>
      <c r="CK103" s="784"/>
      <c r="CL103" s="424"/>
      <c r="CM103" s="784"/>
      <c r="CN103" s="427"/>
      <c r="CO103" s="758"/>
      <c r="CP103" s="424"/>
      <c r="CQ103" s="424"/>
      <c r="CR103" s="427"/>
      <c r="CS103" s="427"/>
      <c r="CT103" s="647"/>
      <c r="CU103" s="426"/>
      <c r="CV103" s="545">
        <f t="shared" si="27"/>
        <v>0</v>
      </c>
      <c r="CW103" s="293"/>
    </row>
    <row r="104" spans="1:101" ht="12.75" customHeight="1" x14ac:dyDescent="0.2">
      <c r="A104" s="227"/>
      <c r="B104" s="44"/>
      <c r="C104" s="17"/>
      <c r="D104" s="71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54"/>
      <c r="CI104" s="425"/>
      <c r="CJ104" s="454"/>
      <c r="CK104" s="454"/>
      <c r="CL104" s="422"/>
      <c r="CM104" s="454"/>
      <c r="CN104" s="425"/>
      <c r="CO104" s="756"/>
      <c r="CP104" s="422"/>
      <c r="CQ104" s="422"/>
      <c r="CR104" s="425"/>
      <c r="CS104" s="425"/>
      <c r="CT104" s="648"/>
      <c r="CU104" s="553"/>
      <c r="CV104" s="545">
        <f t="shared" si="27"/>
        <v>0</v>
      </c>
      <c r="CW104" s="293"/>
    </row>
    <row r="105" spans="1:101" ht="12.75" customHeight="1" x14ac:dyDescent="0.2">
      <c r="A105" s="227"/>
      <c r="B105" s="44"/>
      <c r="C105" s="17"/>
      <c r="D105" s="733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7">
        <v>2.5</v>
      </c>
      <c r="CH105" s="597">
        <v>2.5</v>
      </c>
      <c r="CI105" s="599">
        <v>2.5</v>
      </c>
      <c r="CJ105" s="597">
        <v>2.5</v>
      </c>
      <c r="CK105" s="597">
        <v>2.5</v>
      </c>
      <c r="CL105" s="809">
        <v>2.5</v>
      </c>
      <c r="CM105" s="822">
        <v>2.5</v>
      </c>
      <c r="CN105" s="810">
        <v>2.5</v>
      </c>
      <c r="CO105" s="860">
        <v>2.5</v>
      </c>
      <c r="CP105" s="809">
        <v>2.5</v>
      </c>
      <c r="CQ105" s="809">
        <v>2.5</v>
      </c>
      <c r="CR105" s="810">
        <v>2.5</v>
      </c>
      <c r="CS105" s="810">
        <v>2.5</v>
      </c>
      <c r="CT105" s="384" t="s">
        <v>3</v>
      </c>
      <c r="CU105" s="546"/>
      <c r="CV105" s="545" t="e">
        <f t="shared" si="27"/>
        <v>#VALUE!</v>
      </c>
      <c r="CW105" s="293"/>
    </row>
    <row r="106" spans="1:101" ht="12.75" customHeight="1" thickBot="1" x14ac:dyDescent="0.25">
      <c r="A106" s="227"/>
      <c r="B106" s="44"/>
      <c r="C106" s="27"/>
      <c r="D106" s="734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6">
        <v>4</v>
      </c>
      <c r="CH106" s="606">
        <v>4</v>
      </c>
      <c r="CI106" s="607">
        <v>4</v>
      </c>
      <c r="CJ106" s="606">
        <v>4</v>
      </c>
      <c r="CK106" s="606">
        <v>4</v>
      </c>
      <c r="CL106" s="811">
        <v>4</v>
      </c>
      <c r="CM106" s="823">
        <v>4</v>
      </c>
      <c r="CN106" s="812">
        <v>4</v>
      </c>
      <c r="CO106" s="861">
        <v>4</v>
      </c>
      <c r="CP106" s="811">
        <v>4</v>
      </c>
      <c r="CQ106" s="811">
        <v>4</v>
      </c>
      <c r="CR106" s="812">
        <v>4</v>
      </c>
      <c r="CS106" s="812">
        <v>4</v>
      </c>
      <c r="CT106" s="649" t="s">
        <v>3</v>
      </c>
      <c r="CU106" s="554"/>
      <c r="CV106" s="545" t="e">
        <f t="shared" si="27"/>
        <v>#VALUE!</v>
      </c>
      <c r="CW106" s="293"/>
    </row>
    <row r="107" spans="1:10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838"/>
      <c r="CO107" s="239"/>
      <c r="CP107" s="239"/>
      <c r="CQ107" s="239"/>
      <c r="CR107" s="239"/>
      <c r="CS107" s="239"/>
      <c r="CT107" s="311"/>
      <c r="CU107" s="311"/>
      <c r="CV107" s="399"/>
      <c r="CW107" s="293"/>
    </row>
    <row r="108" spans="1:101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241"/>
      <c r="CM108" s="241"/>
      <c r="CN108" s="839"/>
      <c r="CO108" s="320"/>
      <c r="CP108" s="320"/>
      <c r="CQ108" s="320"/>
      <c r="CR108" s="241"/>
      <c r="CS108" s="320"/>
      <c r="CT108" s="871"/>
      <c r="CU108" s="871"/>
      <c r="CV108" s="399"/>
      <c r="CW108" s="293"/>
    </row>
    <row r="109" spans="1:10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241"/>
      <c r="CM109" s="241"/>
      <c r="CN109" s="839"/>
      <c r="CO109" s="320"/>
      <c r="CP109" s="320"/>
      <c r="CQ109" s="320"/>
      <c r="CR109" s="241"/>
      <c r="CS109" s="320"/>
      <c r="CT109" s="312"/>
      <c r="CU109" s="313"/>
      <c r="CV109" s="399"/>
      <c r="CW109" s="293"/>
    </row>
    <row r="110" spans="1:101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241"/>
      <c r="CM110" s="241"/>
      <c r="CN110" s="839"/>
      <c r="CO110" s="320"/>
      <c r="CP110" s="320"/>
      <c r="CQ110" s="320"/>
      <c r="CR110" s="241"/>
      <c r="CS110" s="320"/>
      <c r="CT110" s="312"/>
      <c r="CU110" s="313"/>
      <c r="CV110" s="399"/>
      <c r="CW110" s="293"/>
    </row>
    <row r="111" spans="1:101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241"/>
      <c r="CM111" s="241"/>
      <c r="CN111" s="839"/>
      <c r="CO111" s="320"/>
      <c r="CP111" s="320"/>
      <c r="CQ111" s="320"/>
      <c r="CR111" s="241"/>
      <c r="CS111" s="320"/>
      <c r="CT111" s="312"/>
      <c r="CU111" s="313"/>
      <c r="CV111" s="399"/>
      <c r="CW111" s="293"/>
    </row>
    <row r="112" spans="1:10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242"/>
      <c r="CM112" s="242"/>
      <c r="CN112" s="31"/>
      <c r="CO112" s="321"/>
      <c r="CP112" s="321"/>
      <c r="CQ112" s="321"/>
      <c r="CR112" s="242"/>
      <c r="CS112" s="321"/>
      <c r="CT112" s="312"/>
      <c r="CU112" s="311"/>
      <c r="CV112" s="399"/>
      <c r="CW112" s="293"/>
    </row>
    <row r="113" spans="3:101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K113" s="148"/>
      <c r="CT113" s="311"/>
      <c r="CU113" s="311"/>
      <c r="CV113" s="399"/>
      <c r="CW113" s="293"/>
    </row>
    <row r="114" spans="3:101" ht="13.5" customHeight="1" x14ac:dyDescent="0.25">
      <c r="C114" s="6">
        <v>2</v>
      </c>
      <c r="D114" s="1" t="s">
        <v>42</v>
      </c>
      <c r="CO114" s="311"/>
      <c r="CP114" s="311"/>
      <c r="CQ114" s="311"/>
      <c r="CR114" s="244"/>
      <c r="CS114" s="311"/>
      <c r="CT114" s="311"/>
      <c r="CU114" s="311"/>
      <c r="CV114" s="399"/>
      <c r="CW114" s="293"/>
    </row>
    <row r="115" spans="3:101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244"/>
      <c r="CM115" s="244"/>
      <c r="CN115" s="840"/>
      <c r="CO115" s="311"/>
      <c r="CP115" s="311"/>
      <c r="CQ115" s="311"/>
      <c r="CR115" s="244"/>
      <c r="CS115" s="311"/>
      <c r="CT115" s="311"/>
      <c r="CU115" s="311"/>
      <c r="CV115" s="399"/>
      <c r="CW115" s="293"/>
    </row>
    <row r="116" spans="3:10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244"/>
      <c r="CM116" s="244"/>
      <c r="CN116" s="840"/>
      <c r="CO116" s="311"/>
      <c r="CP116" s="311"/>
      <c r="CQ116" s="311"/>
      <c r="CR116" s="244"/>
      <c r="CS116" s="311"/>
      <c r="CT116" s="311"/>
      <c r="CU116" s="311"/>
      <c r="CV116" s="399"/>
      <c r="CW116" s="293"/>
    </row>
    <row r="117" spans="3:10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244"/>
      <c r="CM117" s="244"/>
      <c r="CN117" s="840"/>
      <c r="CO117" s="311"/>
      <c r="CP117" s="311"/>
      <c r="CQ117" s="311"/>
      <c r="CR117" s="244"/>
      <c r="CS117" s="311"/>
      <c r="CT117" s="311"/>
      <c r="CU117" s="311"/>
      <c r="CV117" s="399"/>
      <c r="CW117" s="293"/>
    </row>
    <row r="118" spans="3:10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244"/>
      <c r="CM118" s="244"/>
      <c r="CN118" s="840"/>
      <c r="CO118" s="314"/>
      <c r="CP118" s="314"/>
      <c r="CQ118" s="314"/>
      <c r="CR118" s="245"/>
      <c r="CS118" s="314"/>
      <c r="CT118" s="314"/>
      <c r="CU118" s="314"/>
      <c r="CV118" s="399"/>
      <c r="CW118" s="293"/>
    </row>
    <row r="119" spans="3:101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245"/>
      <c r="CM119" s="245"/>
      <c r="CN119" s="5"/>
      <c r="CO119" s="314"/>
      <c r="CP119" s="314"/>
      <c r="CQ119" s="314"/>
      <c r="CR119" s="245"/>
      <c r="CS119" s="314"/>
      <c r="CT119" s="314"/>
      <c r="CU119" s="314"/>
      <c r="CV119" s="399"/>
      <c r="CW119" s="293"/>
    </row>
    <row r="120" spans="3:101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245"/>
      <c r="CM120" s="245"/>
      <c r="CN120" s="5"/>
      <c r="CO120" s="314"/>
      <c r="CP120" s="314"/>
      <c r="CQ120" s="314"/>
      <c r="CR120" s="245"/>
      <c r="CS120" s="314"/>
      <c r="CT120" s="314"/>
      <c r="CU120" s="314"/>
      <c r="CV120" s="399"/>
      <c r="CW120" s="293"/>
    </row>
    <row r="121" spans="3:101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245"/>
      <c r="CM121" s="245"/>
      <c r="CN121" s="5"/>
      <c r="CO121" s="314"/>
      <c r="CP121" s="314"/>
      <c r="CQ121" s="314"/>
      <c r="CR121" s="245"/>
      <c r="CS121" s="314"/>
      <c r="CT121" s="314"/>
      <c r="CU121" s="314"/>
      <c r="CV121" s="399"/>
      <c r="CW121" s="293"/>
    </row>
    <row r="122" spans="3:10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245"/>
      <c r="CM122" s="245"/>
      <c r="CN122" s="5"/>
      <c r="CO122" s="314"/>
      <c r="CP122" s="314"/>
      <c r="CQ122" s="314"/>
      <c r="CR122" s="245"/>
      <c r="CS122" s="314"/>
      <c r="CT122" s="314"/>
      <c r="CU122" s="314"/>
      <c r="CV122" s="399"/>
      <c r="CW122" s="293"/>
    </row>
    <row r="123" spans="3:10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245"/>
      <c r="CM123" s="245"/>
      <c r="CN123" s="5"/>
      <c r="CO123" s="314"/>
      <c r="CP123" s="314"/>
      <c r="CQ123" s="314"/>
      <c r="CR123" s="245"/>
      <c r="CS123" s="314"/>
      <c r="CT123" s="314"/>
      <c r="CU123" s="314"/>
      <c r="CV123" s="399"/>
      <c r="CW123" s="293"/>
    </row>
    <row r="124" spans="3:10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245"/>
      <c r="CM124" s="245"/>
      <c r="CN124" s="5"/>
      <c r="CO124" s="314"/>
      <c r="CP124" s="314"/>
      <c r="CQ124" s="314"/>
      <c r="CR124" s="245"/>
      <c r="CS124" s="314"/>
      <c r="CT124" s="314"/>
      <c r="CU124" s="314"/>
      <c r="CV124" s="399"/>
      <c r="CW124" s="293"/>
    </row>
    <row r="125" spans="3:10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245"/>
      <c r="CM125" s="245"/>
      <c r="CN125" s="5"/>
      <c r="CO125" s="314"/>
      <c r="CP125" s="314"/>
      <c r="CQ125" s="314"/>
      <c r="CR125" s="245"/>
      <c r="CS125" s="314"/>
      <c r="CT125" s="314"/>
      <c r="CU125" s="314"/>
      <c r="CV125" s="399"/>
      <c r="CW125" s="293"/>
    </row>
    <row r="126" spans="3:101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245"/>
      <c r="CM126" s="245"/>
      <c r="CN126" s="5"/>
      <c r="CO126" s="314"/>
      <c r="CP126" s="314"/>
      <c r="CQ126" s="314"/>
      <c r="CR126" s="245"/>
      <c r="CS126" s="314"/>
      <c r="CT126" s="314"/>
      <c r="CU126" s="314"/>
      <c r="CV126" s="399"/>
      <c r="CW126" s="293"/>
    </row>
    <row r="127" spans="3:101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246"/>
      <c r="CM127" s="246"/>
      <c r="CN127" s="2"/>
      <c r="CO127" s="315"/>
      <c r="CP127" s="315"/>
      <c r="CQ127" s="315"/>
      <c r="CR127" s="246"/>
      <c r="CS127" s="315"/>
      <c r="CT127" s="315"/>
      <c r="CU127" s="315"/>
    </row>
    <row r="128" spans="3:101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246"/>
      <c r="CM128" s="246"/>
      <c r="CN128" s="2"/>
      <c r="CO128" s="315"/>
      <c r="CP128" s="315"/>
      <c r="CQ128" s="315"/>
      <c r="CR128" s="246"/>
      <c r="CS128" s="315"/>
      <c r="CT128" s="315"/>
      <c r="CU128" s="315"/>
    </row>
    <row r="129" spans="3:9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246"/>
      <c r="CM129" s="246"/>
      <c r="CN129" s="2"/>
      <c r="CO129" s="315"/>
      <c r="CP129" s="315"/>
      <c r="CQ129" s="315"/>
      <c r="CR129" s="246"/>
      <c r="CS129" s="315"/>
      <c r="CT129" s="315"/>
      <c r="CU129" s="315"/>
    </row>
    <row r="130" spans="3:9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246"/>
      <c r="CM130" s="246"/>
      <c r="CN130" s="2"/>
      <c r="CO130" s="315"/>
      <c r="CP130" s="315"/>
      <c r="CQ130" s="315"/>
      <c r="CR130" s="246"/>
      <c r="CS130" s="315"/>
      <c r="CT130" s="315"/>
      <c r="CU130" s="315"/>
    </row>
    <row r="131" spans="3:9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246"/>
      <c r="CM131" s="246"/>
      <c r="CN131" s="2"/>
      <c r="CO131" s="315"/>
      <c r="CP131" s="315"/>
      <c r="CQ131" s="315"/>
      <c r="CR131" s="246"/>
      <c r="CS131" s="315"/>
      <c r="CT131" s="315"/>
      <c r="CU131" s="315"/>
    </row>
    <row r="132" spans="3:9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246"/>
      <c r="CM132" s="246"/>
      <c r="CN132" s="2"/>
      <c r="CO132" s="315"/>
      <c r="CP132" s="315"/>
      <c r="CQ132" s="315"/>
      <c r="CR132" s="246"/>
      <c r="CS132" s="315"/>
      <c r="CT132" s="315"/>
      <c r="CU132" s="315"/>
    </row>
    <row r="133" spans="3:9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246"/>
      <c r="CM133" s="246"/>
      <c r="CN133" s="2"/>
      <c r="CO133" s="315"/>
      <c r="CP133" s="315"/>
      <c r="CQ133" s="315"/>
      <c r="CR133" s="246"/>
      <c r="CS133" s="315"/>
      <c r="CT133" s="315"/>
      <c r="CU133" s="315"/>
    </row>
    <row r="134" spans="3:9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246"/>
      <c r="CM134" s="246"/>
      <c r="CN134" s="2"/>
      <c r="CO134" s="315"/>
      <c r="CP134" s="315"/>
      <c r="CQ134" s="315"/>
      <c r="CR134" s="246"/>
      <c r="CS134" s="315"/>
      <c r="CT134" s="315"/>
      <c r="CU134" s="315"/>
    </row>
    <row r="135" spans="3:9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246"/>
      <c r="CM135" s="246"/>
      <c r="CN135" s="2"/>
      <c r="CO135" s="315"/>
      <c r="CP135" s="315"/>
      <c r="CQ135" s="315"/>
      <c r="CR135" s="246"/>
      <c r="CS135" s="315"/>
      <c r="CT135" s="315"/>
      <c r="CU135" s="315"/>
    </row>
    <row r="136" spans="3:9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246"/>
      <c r="CM136" s="246"/>
      <c r="CN136" s="2"/>
      <c r="CO136" s="315"/>
      <c r="CP136" s="315"/>
      <c r="CQ136" s="315"/>
      <c r="CR136" s="246"/>
      <c r="CS136" s="315"/>
      <c r="CT136" s="315"/>
      <c r="CU136" s="315"/>
    </row>
    <row r="137" spans="3:9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246"/>
      <c r="CM137" s="246"/>
      <c r="CN137" s="2"/>
      <c r="CO137" s="315"/>
      <c r="CP137" s="315"/>
      <c r="CQ137" s="315"/>
      <c r="CR137" s="246"/>
      <c r="CS137" s="315"/>
      <c r="CT137" s="315"/>
      <c r="CU137" s="315"/>
    </row>
    <row r="138" spans="3:9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246"/>
      <c r="CM138" s="246"/>
      <c r="CN138" s="2"/>
      <c r="CO138" s="315"/>
      <c r="CP138" s="315"/>
      <c r="CQ138" s="315"/>
      <c r="CR138" s="246"/>
      <c r="CS138" s="315"/>
      <c r="CT138" s="315"/>
      <c r="CU138" s="315"/>
    </row>
    <row r="139" spans="3:9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246"/>
      <c r="CM139" s="246"/>
      <c r="CN139" s="2"/>
      <c r="CO139" s="315"/>
      <c r="CP139" s="315"/>
      <c r="CQ139" s="315"/>
      <c r="CR139" s="246"/>
      <c r="CS139" s="315"/>
      <c r="CT139" s="315"/>
      <c r="CU139" s="315"/>
    </row>
    <row r="140" spans="3:99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246"/>
      <c r="CM140" s="246"/>
      <c r="CN140" s="2"/>
      <c r="CO140" s="315"/>
      <c r="CP140" s="315"/>
      <c r="CQ140" s="315"/>
      <c r="CR140" s="246"/>
      <c r="CS140" s="315"/>
      <c r="CT140" s="315"/>
      <c r="CU140" s="315"/>
    </row>
    <row r="141" spans="3:9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246"/>
      <c r="CM141" s="246"/>
      <c r="CN141" s="2"/>
      <c r="CO141" s="315"/>
      <c r="CP141" s="315"/>
      <c r="CQ141" s="315"/>
      <c r="CR141" s="246"/>
      <c r="CS141" s="315"/>
      <c r="CT141" s="315"/>
      <c r="CU141" s="315"/>
    </row>
    <row r="142" spans="3:9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246"/>
      <c r="CM142" s="246"/>
      <c r="CN142" s="2"/>
      <c r="CO142" s="315"/>
      <c r="CP142" s="315"/>
      <c r="CQ142" s="315"/>
      <c r="CR142" s="246"/>
      <c r="CS142" s="315"/>
      <c r="CT142" s="315"/>
      <c r="CU142" s="315"/>
    </row>
    <row r="143" spans="3:9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246"/>
      <c r="CM143" s="246"/>
      <c r="CN143" s="2"/>
      <c r="CO143" s="315"/>
      <c r="CP143" s="315"/>
      <c r="CQ143" s="315"/>
      <c r="CR143" s="246"/>
      <c r="CS143" s="315"/>
      <c r="CT143" s="315"/>
      <c r="CU143" s="315"/>
    </row>
    <row r="144" spans="3:9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246"/>
      <c r="CM144" s="246"/>
      <c r="CN144" s="2"/>
      <c r="CO144" s="315"/>
      <c r="CP144" s="315"/>
      <c r="CQ144" s="315"/>
      <c r="CR144" s="246"/>
      <c r="CS144" s="315"/>
      <c r="CT144" s="315"/>
      <c r="CU144" s="315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246"/>
      <c r="CM145" s="246"/>
      <c r="CN145" s="2"/>
      <c r="CO145" s="315"/>
      <c r="CP145" s="315"/>
      <c r="CQ145" s="315"/>
      <c r="CR145" s="246"/>
      <c r="CS145" s="315"/>
      <c r="CT145" s="315"/>
      <c r="CU145" s="315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246"/>
      <c r="CM146" s="246"/>
      <c r="CN146" s="2"/>
      <c r="CO146" s="315"/>
      <c r="CP146" s="315"/>
      <c r="CQ146" s="315"/>
      <c r="CR146" s="246"/>
      <c r="CS146" s="315"/>
      <c r="CT146" s="315"/>
      <c r="CU146" s="315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246"/>
      <c r="CM147" s="246"/>
      <c r="CN147" s="2"/>
      <c r="CO147" s="315"/>
      <c r="CP147" s="315"/>
      <c r="CQ147" s="315"/>
      <c r="CR147" s="246"/>
      <c r="CS147" s="315"/>
      <c r="CT147" s="315"/>
      <c r="CU147" s="315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246"/>
      <c r="CM148" s="246"/>
      <c r="CN148" s="2"/>
      <c r="CO148" s="315"/>
      <c r="CP148" s="315"/>
      <c r="CQ148" s="315"/>
      <c r="CR148" s="246"/>
      <c r="CS148" s="315"/>
      <c r="CT148" s="315"/>
      <c r="CU148" s="315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246"/>
      <c r="CM149" s="246"/>
      <c r="CN149" s="2"/>
      <c r="CO149" s="315"/>
      <c r="CP149" s="315"/>
      <c r="CQ149" s="315"/>
      <c r="CR149" s="246"/>
      <c r="CS149" s="315"/>
      <c r="CT149" s="315"/>
      <c r="CU149" s="315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246"/>
      <c r="CM150" s="246"/>
      <c r="CN150" s="2"/>
      <c r="CO150" s="315"/>
      <c r="CP150" s="315"/>
      <c r="CQ150" s="315"/>
      <c r="CR150" s="246"/>
      <c r="CS150" s="315"/>
      <c r="CT150" s="315"/>
      <c r="CU150" s="315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246"/>
      <c r="CM151" s="246"/>
      <c r="CN151" s="2"/>
      <c r="CO151" s="315"/>
      <c r="CP151" s="315"/>
      <c r="CQ151" s="315"/>
      <c r="CR151" s="246"/>
      <c r="CS151" s="315"/>
      <c r="CT151" s="315"/>
      <c r="CU151" s="315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246"/>
      <c r="CM152" s="246"/>
      <c r="CN152" s="2"/>
      <c r="CO152" s="315"/>
      <c r="CP152" s="315"/>
      <c r="CQ152" s="315"/>
      <c r="CR152" s="246"/>
      <c r="CS152" s="315"/>
      <c r="CT152" s="315"/>
      <c r="CU152" s="315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246"/>
      <c r="CM153" s="246"/>
      <c r="CN153" s="2"/>
      <c r="CO153" s="315"/>
      <c r="CP153" s="315"/>
      <c r="CQ153" s="315"/>
      <c r="CR153" s="246"/>
      <c r="CS153" s="315"/>
      <c r="CT153" s="315"/>
      <c r="CU153" s="315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246"/>
      <c r="CM154" s="246"/>
      <c r="CN154" s="2"/>
      <c r="CO154" s="315"/>
      <c r="CP154" s="315"/>
      <c r="CQ154" s="315"/>
      <c r="CR154" s="246"/>
      <c r="CS154" s="315"/>
      <c r="CT154" s="315"/>
      <c r="CU154" s="315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246"/>
      <c r="CM155" s="246"/>
      <c r="CN155" s="2"/>
      <c r="CO155" s="315"/>
      <c r="CP155" s="315"/>
      <c r="CQ155" s="315"/>
      <c r="CR155" s="246"/>
      <c r="CS155" s="315"/>
      <c r="CT155" s="315"/>
      <c r="CU155" s="315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246"/>
      <c r="CM156" s="246"/>
      <c r="CN156" s="2"/>
      <c r="CO156" s="315"/>
      <c r="CP156" s="315"/>
      <c r="CQ156" s="315"/>
      <c r="CR156" s="246"/>
      <c r="CS156" s="315"/>
      <c r="CT156" s="315"/>
      <c r="CU156" s="315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246"/>
      <c r="CM157" s="246"/>
      <c r="CN157" s="2"/>
      <c r="CO157" s="315"/>
      <c r="CP157" s="315"/>
      <c r="CQ157" s="315"/>
      <c r="CR157" s="246"/>
      <c r="CS157" s="315"/>
      <c r="CT157" s="315"/>
      <c r="CU157" s="315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246"/>
      <c r="CM158" s="246"/>
      <c r="CN158" s="2"/>
      <c r="CO158" s="315"/>
      <c r="CP158" s="315"/>
      <c r="CQ158" s="315"/>
      <c r="CR158" s="246"/>
      <c r="CS158" s="315"/>
      <c r="CT158" s="315"/>
      <c r="CU158" s="315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246"/>
      <c r="CM159" s="246"/>
      <c r="CN159" s="2"/>
      <c r="CO159" s="315"/>
      <c r="CP159" s="315"/>
      <c r="CQ159" s="315"/>
      <c r="CR159" s="246"/>
      <c r="CS159" s="315"/>
      <c r="CT159" s="315"/>
      <c r="CU159" s="315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246"/>
      <c r="CM160" s="246"/>
      <c r="CN160" s="2"/>
      <c r="CO160" s="315"/>
      <c r="CP160" s="315"/>
      <c r="CQ160" s="315"/>
      <c r="CR160" s="246"/>
      <c r="CS160" s="315"/>
      <c r="CT160" s="315"/>
      <c r="CU160" s="315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246"/>
      <c r="CM161" s="246"/>
      <c r="CN161" s="2"/>
      <c r="CO161" s="315"/>
      <c r="CP161" s="315"/>
      <c r="CQ161" s="315"/>
      <c r="CR161" s="246"/>
      <c r="CS161" s="315"/>
      <c r="CT161" s="315"/>
      <c r="CU161" s="315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246"/>
      <c r="CM162" s="246"/>
      <c r="CN162" s="2"/>
      <c r="CO162" s="315"/>
      <c r="CP162" s="315"/>
      <c r="CQ162" s="315"/>
      <c r="CR162" s="246"/>
      <c r="CS162" s="315"/>
      <c r="CT162" s="315"/>
      <c r="CU162" s="315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246"/>
      <c r="CM163" s="246"/>
      <c r="CN163" s="2"/>
      <c r="CO163" s="315"/>
      <c r="CP163" s="315"/>
      <c r="CQ163" s="315"/>
      <c r="CR163" s="246"/>
      <c r="CS163" s="315"/>
      <c r="CT163" s="315"/>
      <c r="CU163" s="315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246"/>
      <c r="CM164" s="246"/>
      <c r="CN164" s="2"/>
      <c r="CO164" s="315"/>
      <c r="CP164" s="315"/>
      <c r="CQ164" s="315"/>
      <c r="CR164" s="246"/>
      <c r="CS164" s="315"/>
      <c r="CT164" s="315"/>
      <c r="CU164" s="315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246"/>
      <c r="CM165" s="246"/>
      <c r="CN165" s="2"/>
      <c r="CO165" s="315"/>
      <c r="CP165" s="315"/>
      <c r="CQ165" s="315"/>
      <c r="CR165" s="246"/>
      <c r="CS165" s="315"/>
      <c r="CT165" s="315"/>
      <c r="CU165" s="315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246"/>
      <c r="CM166" s="246"/>
      <c r="CN166" s="2"/>
      <c r="CO166" s="315"/>
      <c r="CP166" s="315"/>
      <c r="CQ166" s="315"/>
      <c r="CR166" s="246"/>
      <c r="CS166" s="315"/>
      <c r="CT166" s="315"/>
      <c r="CU166" s="315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246"/>
      <c r="CM167" s="246"/>
      <c r="CN167" s="2"/>
      <c r="CO167" s="315"/>
      <c r="CP167" s="315"/>
      <c r="CQ167" s="315"/>
      <c r="CR167" s="246"/>
      <c r="CS167" s="315"/>
      <c r="CT167" s="315"/>
      <c r="CU167" s="315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246"/>
      <c r="CM168" s="246"/>
      <c r="CN168" s="2"/>
      <c r="CO168" s="315"/>
      <c r="CP168" s="315"/>
      <c r="CQ168" s="315"/>
      <c r="CR168" s="246"/>
      <c r="CS168" s="315"/>
      <c r="CT168" s="315"/>
      <c r="CU168" s="315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246"/>
      <c r="CM169" s="246"/>
      <c r="CN169" s="2"/>
      <c r="CO169" s="315"/>
      <c r="CP169" s="315"/>
      <c r="CQ169" s="315"/>
      <c r="CR169" s="246"/>
      <c r="CS169" s="315"/>
      <c r="CT169" s="315"/>
      <c r="CU169" s="315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246"/>
      <c r="CM170" s="246"/>
      <c r="CN170" s="2"/>
      <c r="CO170" s="315"/>
      <c r="CP170" s="315"/>
      <c r="CQ170" s="315"/>
      <c r="CR170" s="246"/>
      <c r="CS170" s="315"/>
      <c r="CT170" s="315"/>
      <c r="CU170" s="315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246"/>
      <c r="CM171" s="246"/>
      <c r="CN171" s="2"/>
      <c r="CO171" s="315"/>
      <c r="CP171" s="315"/>
      <c r="CQ171" s="315"/>
      <c r="CR171" s="246"/>
      <c r="CS171" s="315"/>
      <c r="CT171" s="315"/>
      <c r="CU171" s="315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246"/>
      <c r="CM172" s="246"/>
      <c r="CN172" s="2"/>
      <c r="CO172" s="315"/>
      <c r="CP172" s="315"/>
      <c r="CQ172" s="315"/>
      <c r="CR172" s="246"/>
      <c r="CS172" s="315"/>
      <c r="CT172" s="315"/>
      <c r="CU172" s="315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246"/>
      <c r="CM173" s="246"/>
      <c r="CN173" s="2"/>
      <c r="CO173" s="315"/>
      <c r="CP173" s="315"/>
      <c r="CQ173" s="315"/>
      <c r="CR173" s="246"/>
      <c r="CS173" s="315"/>
      <c r="CT173" s="315"/>
      <c r="CU173" s="315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246"/>
      <c r="CM174" s="246"/>
      <c r="CN174" s="2"/>
      <c r="CO174" s="315"/>
      <c r="CP174" s="315"/>
      <c r="CQ174" s="315"/>
      <c r="CR174" s="246"/>
      <c r="CS174" s="315"/>
      <c r="CT174" s="315"/>
      <c r="CU174" s="315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246"/>
      <c r="CM175" s="246"/>
      <c r="CN175" s="2"/>
      <c r="CO175" s="315"/>
      <c r="CP175" s="315"/>
      <c r="CQ175" s="315"/>
      <c r="CR175" s="246"/>
      <c r="CS175" s="315"/>
      <c r="CT175" s="315"/>
      <c r="CU175" s="315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246"/>
      <c r="CM176" s="246"/>
      <c r="CN176" s="2"/>
      <c r="CO176" s="315"/>
      <c r="CP176" s="315"/>
      <c r="CQ176" s="315"/>
      <c r="CR176" s="246"/>
      <c r="CS176" s="315"/>
      <c r="CT176" s="315"/>
      <c r="CU176" s="315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246"/>
      <c r="CM177" s="246"/>
      <c r="CN177" s="2"/>
      <c r="CO177" s="315"/>
      <c r="CP177" s="315"/>
      <c r="CQ177" s="315"/>
      <c r="CR177" s="246"/>
      <c r="CS177" s="315"/>
      <c r="CT177" s="315"/>
      <c r="CU177" s="315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246"/>
      <c r="CM178" s="246"/>
      <c r="CN178" s="2"/>
      <c r="CO178" s="315"/>
      <c r="CP178" s="315"/>
      <c r="CQ178" s="315"/>
      <c r="CR178" s="246"/>
      <c r="CS178" s="315"/>
      <c r="CT178" s="315"/>
      <c r="CU178" s="315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246"/>
      <c r="CM179" s="246"/>
      <c r="CN179" s="2"/>
      <c r="CO179" s="315"/>
      <c r="CP179" s="315"/>
      <c r="CQ179" s="315"/>
      <c r="CR179" s="246"/>
      <c r="CS179" s="315"/>
      <c r="CT179" s="315"/>
      <c r="CU179" s="315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246"/>
      <c r="CM180" s="246"/>
      <c r="CN180" s="2"/>
      <c r="CO180" s="315"/>
      <c r="CP180" s="315"/>
      <c r="CQ180" s="315"/>
      <c r="CR180" s="246"/>
      <c r="CS180" s="315"/>
      <c r="CT180" s="315"/>
      <c r="CU180" s="315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246"/>
      <c r="CM181" s="246"/>
      <c r="CN181" s="2"/>
      <c r="CO181" s="315"/>
      <c r="CP181" s="315"/>
      <c r="CQ181" s="315"/>
      <c r="CR181" s="246"/>
      <c r="CS181" s="315"/>
      <c r="CT181" s="315"/>
      <c r="CU181" s="315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246"/>
      <c r="CM182" s="246"/>
      <c r="CN182" s="2"/>
      <c r="CO182" s="315"/>
      <c r="CP182" s="315"/>
      <c r="CQ182" s="315"/>
      <c r="CR182" s="246"/>
      <c r="CS182" s="315"/>
      <c r="CT182" s="315"/>
      <c r="CU182" s="315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246"/>
      <c r="CM183" s="246"/>
      <c r="CN183" s="2"/>
      <c r="CO183" s="315"/>
      <c r="CP183" s="315"/>
      <c r="CQ183" s="315"/>
      <c r="CR183" s="246"/>
      <c r="CS183" s="315"/>
      <c r="CT183" s="315"/>
      <c r="CU183" s="315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246"/>
      <c r="CM184" s="246"/>
      <c r="CN184" s="2"/>
      <c r="CO184" s="315"/>
      <c r="CP184" s="315"/>
      <c r="CQ184" s="315"/>
      <c r="CR184" s="246"/>
      <c r="CS184" s="315"/>
      <c r="CT184" s="315"/>
      <c r="CU184" s="315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246"/>
      <c r="CM185" s="246"/>
      <c r="CN185" s="2"/>
      <c r="CO185" s="315"/>
      <c r="CP185" s="315"/>
      <c r="CQ185" s="315"/>
      <c r="CR185" s="246"/>
      <c r="CS185" s="315"/>
      <c r="CT185" s="315"/>
      <c r="CU185" s="315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246"/>
      <c r="CM186" s="246"/>
      <c r="CN186" s="2"/>
      <c r="CO186" s="315"/>
      <c r="CP186" s="315"/>
      <c r="CQ186" s="315"/>
      <c r="CR186" s="246"/>
      <c r="CS186" s="315"/>
      <c r="CT186" s="315"/>
      <c r="CU186" s="315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246"/>
      <c r="CM187" s="246"/>
      <c r="CN187" s="2"/>
      <c r="CO187" s="315"/>
      <c r="CP187" s="315"/>
      <c r="CQ187" s="315"/>
      <c r="CR187" s="246"/>
      <c r="CS187" s="315"/>
      <c r="CT187" s="315"/>
      <c r="CU187" s="315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246"/>
      <c r="CM188" s="246"/>
      <c r="CN188" s="2"/>
      <c r="CO188" s="315"/>
      <c r="CP188" s="315"/>
      <c r="CQ188" s="315"/>
      <c r="CR188" s="246"/>
      <c r="CS188" s="315"/>
      <c r="CT188" s="315"/>
      <c r="CU188" s="315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246"/>
      <c r="CM189" s="246"/>
      <c r="CN189" s="2"/>
      <c r="CO189" s="315"/>
      <c r="CP189" s="315"/>
      <c r="CQ189" s="315"/>
      <c r="CR189" s="246"/>
      <c r="CS189" s="315"/>
      <c r="CT189" s="315"/>
      <c r="CU189" s="315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246"/>
      <c r="CM190" s="246"/>
      <c r="CN190" s="2"/>
      <c r="CO190" s="315"/>
      <c r="CP190" s="315"/>
      <c r="CQ190" s="315"/>
      <c r="CR190" s="246"/>
      <c r="CS190" s="315"/>
      <c r="CT190" s="315"/>
      <c r="CU190" s="315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246"/>
      <c r="CM191" s="246"/>
      <c r="CN191" s="2"/>
      <c r="CO191" s="315"/>
      <c r="CP191" s="315"/>
      <c r="CQ191" s="315"/>
      <c r="CR191" s="246"/>
      <c r="CS191" s="315"/>
      <c r="CT191" s="315"/>
      <c r="CU191" s="315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246"/>
      <c r="CM192" s="246"/>
      <c r="CN192" s="2"/>
      <c r="CO192" s="315"/>
      <c r="CP192" s="315"/>
      <c r="CQ192" s="315"/>
      <c r="CR192" s="246"/>
      <c r="CS192" s="315"/>
      <c r="CT192" s="315"/>
      <c r="CU192" s="315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246"/>
      <c r="CM193" s="246"/>
      <c r="CN193" s="2"/>
      <c r="CO193" s="315"/>
      <c r="CP193" s="315"/>
      <c r="CQ193" s="315"/>
      <c r="CR193" s="246"/>
      <c r="CS193" s="315"/>
      <c r="CT193" s="315"/>
      <c r="CU193" s="315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246"/>
      <c r="CM194" s="246"/>
      <c r="CN194" s="2"/>
      <c r="CO194" s="315"/>
      <c r="CP194" s="315"/>
      <c r="CQ194" s="315"/>
      <c r="CR194" s="246"/>
      <c r="CS194" s="315"/>
      <c r="CT194" s="315"/>
      <c r="CU194" s="315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246"/>
      <c r="CM195" s="246"/>
      <c r="CN195" s="2"/>
      <c r="CO195" s="315"/>
      <c r="CP195" s="315"/>
      <c r="CQ195" s="315"/>
      <c r="CR195" s="246"/>
      <c r="CS195" s="315"/>
      <c r="CT195" s="315"/>
      <c r="CU195" s="315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246"/>
      <c r="CM196" s="246"/>
      <c r="CN196" s="2"/>
      <c r="CO196" s="315"/>
      <c r="CP196" s="315"/>
      <c r="CQ196" s="315"/>
      <c r="CR196" s="246"/>
      <c r="CS196" s="315"/>
      <c r="CT196" s="315"/>
      <c r="CU196" s="315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246"/>
      <c r="CM197" s="246"/>
      <c r="CN197" s="2"/>
      <c r="CO197" s="315"/>
      <c r="CP197" s="315"/>
      <c r="CQ197" s="315"/>
      <c r="CR197" s="246"/>
      <c r="CS197" s="315"/>
      <c r="CT197" s="315"/>
      <c r="CU197" s="315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246"/>
      <c r="CM198" s="246"/>
      <c r="CN198" s="2"/>
      <c r="CO198" s="315"/>
      <c r="CP198" s="315"/>
      <c r="CQ198" s="315"/>
      <c r="CR198" s="246"/>
      <c r="CS198" s="315"/>
      <c r="CT198" s="315"/>
      <c r="CU198" s="315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246"/>
      <c r="CM199" s="246"/>
      <c r="CN199" s="2"/>
      <c r="CO199" s="315"/>
      <c r="CP199" s="315"/>
      <c r="CQ199" s="315"/>
      <c r="CR199" s="246"/>
      <c r="CS199" s="315"/>
      <c r="CT199" s="315"/>
      <c r="CU199" s="315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246"/>
      <c r="CM200" s="246"/>
      <c r="CN200" s="2"/>
      <c r="CO200" s="315"/>
      <c r="CP200" s="315"/>
      <c r="CQ200" s="315"/>
      <c r="CR200" s="246"/>
      <c r="CS200" s="315"/>
      <c r="CT200" s="315"/>
      <c r="CU200" s="315"/>
    </row>
    <row r="201" spans="3:99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5:G49 CQ84 AC85:AN85 AC90:AM90 CQ88 CQ83 AT45:AV46 CT107:CU115 CT91:CT106 CT44 AV17 AP83:AV83 AC83:AO84 AF45:AS49 AC87:AN88 CQ45 BP50:BQ50 CT88 CT82 CT52 CT69 CT78 CT36 CT40 Q15:BV16 BA45:BV49 CS83 CS45 CT7 CT32 CT22 CT28 CO13:CT13 CO29:CT31 CO28:CS28 CO23:CT27 CO22:CS22 CO33:CT35 CO32:CS32 CT8:CT11 CO15:CT21 CO14:CS14 CO12:CQ12 CS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N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Y13" sqref="CY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0" width="9.28515625" customWidth="1"/>
    <col min="91" max="92" width="9.140625" customWidth="1"/>
    <col min="93" max="96" width="9.28515625" customWidth="1"/>
    <col min="97" max="97" width="9.28515625" hidden="1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370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78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88" t="str">
        <f>+entero!CM3</f>
        <v>Semana 3*</v>
      </c>
      <c r="CN3" s="888" t="str">
        <f>+entero!CN3</f>
        <v>Semana 4*</v>
      </c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90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89"/>
      <c r="CN4" s="889"/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0"/>
      <c r="BT5" s="491"/>
      <c r="BU5" s="510"/>
      <c r="BV5" s="517"/>
      <c r="BW5" s="537"/>
      <c r="BX5" s="541"/>
      <c r="BY5" s="736"/>
      <c r="BZ5" s="743"/>
      <c r="CA5" s="749"/>
      <c r="CB5" s="762"/>
      <c r="CC5" s="766"/>
      <c r="CD5" s="770"/>
      <c r="CE5" s="771"/>
      <c r="CF5" s="772"/>
      <c r="CG5" s="777"/>
      <c r="CH5" s="778"/>
      <c r="CI5" s="782"/>
      <c r="CJ5" s="785"/>
      <c r="CK5" s="401"/>
      <c r="CL5" s="403"/>
      <c r="CM5" s="404"/>
      <c r="CN5" s="488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14229.222640329997</v>
      </c>
      <c r="CI6" s="640">
        <f>+entero!CI7</f>
        <v>13967.455094340003</v>
      </c>
      <c r="CJ6" s="640">
        <f>+entero!CJ7</f>
        <v>13528.590747479999</v>
      </c>
      <c r="CK6" s="640">
        <f>+entero!CK7</f>
        <v>13531.727533079998</v>
      </c>
      <c r="CL6" s="640">
        <f>+entero!CL7</f>
        <v>13397.44527502</v>
      </c>
      <c r="CM6" s="640">
        <f>+entero!CM7</f>
        <v>13338.028765610001</v>
      </c>
      <c r="CN6" s="640">
        <f>+entero!CN7</f>
        <v>13239.831399559998</v>
      </c>
      <c r="CO6" s="640">
        <f>+entero!CO7</f>
        <v>13247.455669200001</v>
      </c>
      <c r="CP6" s="640">
        <f>+entero!CP7</f>
        <v>13192.56778675</v>
      </c>
      <c r="CQ6" s="640">
        <f>+entero!CQ7</f>
        <v>13148.696576649998</v>
      </c>
      <c r="CR6" s="640">
        <f>+entero!CR7</f>
        <v>13056.142426700002</v>
      </c>
      <c r="CS6" s="640">
        <f>+entero!CS7</f>
        <v>13338.028765610001</v>
      </c>
      <c r="CT6" s="642">
        <f>+entero!CT7</f>
        <v>-183.68897285999628</v>
      </c>
      <c r="CU6" s="555">
        <f>+entero!CU7</f>
        <v>-1.3873966164410612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12749.52231468</v>
      </c>
      <c r="CG7" s="640">
        <f>+entero!CG8</f>
        <v>12551.355121840001</v>
      </c>
      <c r="CH7" s="640">
        <f>+entero!CH8</f>
        <v>12438.3978809</v>
      </c>
      <c r="CI7" s="640">
        <f>+entero!CI8</f>
        <v>12151.058428079999</v>
      </c>
      <c r="CJ7" s="640">
        <f>+entero!CJ8</f>
        <v>11837.056368139998</v>
      </c>
      <c r="CK7" s="640">
        <f>+entero!CK8</f>
        <v>11832.74068467</v>
      </c>
      <c r="CL7" s="640">
        <f>+entero!CL8</f>
        <v>11682.771070429999</v>
      </c>
      <c r="CM7" s="640">
        <f>+entero!CM8</f>
        <v>11653.66528413</v>
      </c>
      <c r="CN7" s="640">
        <f>+entero!CN8</f>
        <v>11529.561591199999</v>
      </c>
      <c r="CO7" s="640">
        <f>+entero!CO8</f>
        <v>11526.321204509999</v>
      </c>
      <c r="CP7" s="640">
        <f>+entero!CP8</f>
        <v>11484.114144969999</v>
      </c>
      <c r="CQ7" s="640">
        <f>+entero!CQ8</f>
        <v>11438.329042649999</v>
      </c>
      <c r="CR7" s="640">
        <f>+entero!CR8</f>
        <v>11357.486079400001</v>
      </c>
      <c r="CS7" s="640">
        <f>+entero!CS8</f>
        <v>11653.66528413</v>
      </c>
      <c r="CT7" s="642">
        <f>+entero!CT8</f>
        <v>-172.07551179999791</v>
      </c>
      <c r="CU7" s="555">
        <f>+entero!CU8</f>
        <v>-1.4924722890706899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232.43571885999998</v>
      </c>
      <c r="CG8" s="640">
        <f>+entero!CG9</f>
        <v>234.7325189</v>
      </c>
      <c r="CH8" s="640">
        <f>+entero!CH9</f>
        <v>234.18535274000001</v>
      </c>
      <c r="CI8" s="640">
        <f>+entero!CI9</f>
        <v>232.27025193999998</v>
      </c>
      <c r="CJ8" s="640">
        <f>+entero!CJ9</f>
        <v>228.98451735</v>
      </c>
      <c r="CK8" s="640">
        <f>+entero!CK9</f>
        <v>228.37269612</v>
      </c>
      <c r="CL8" s="640">
        <f>+entero!CL9</f>
        <v>231.94859953</v>
      </c>
      <c r="CM8" s="640">
        <f>+entero!CM9</f>
        <v>230.54991282999998</v>
      </c>
      <c r="CN8" s="640">
        <f>+entero!CN9</f>
        <v>231.35178207999999</v>
      </c>
      <c r="CO8" s="640">
        <f>+entero!CO9</f>
        <v>231.59184273</v>
      </c>
      <c r="CP8" s="640">
        <f>+entero!CP9</f>
        <v>231.78189075</v>
      </c>
      <c r="CQ8" s="640">
        <f>+entero!CQ9</f>
        <v>231.56683640999998</v>
      </c>
      <c r="CR8" s="640">
        <f>+entero!CR9</f>
        <v>231.21156453</v>
      </c>
      <c r="CS8" s="640">
        <f>+entero!CS9</f>
        <v>230.54991282999998</v>
      </c>
      <c r="CT8" s="642">
        <f>+entero!CT9</f>
        <v>-0.14021754999998848</v>
      </c>
      <c r="CU8" s="555">
        <f>+entero!CU9</f>
        <v>-6.0607940314671982E-2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1491.7419746</v>
      </c>
      <c r="CG9" s="640">
        <f>+entero!CG10</f>
        <v>1554.4418250899998</v>
      </c>
      <c r="CH9" s="640">
        <f>+entero!CH10</f>
        <v>1544.1722504400002</v>
      </c>
      <c r="CI9" s="640">
        <f>+entero!CI10</f>
        <v>1571.76220807</v>
      </c>
      <c r="CJ9" s="640">
        <f>+entero!CJ10</f>
        <v>1450.35951699</v>
      </c>
      <c r="CK9" s="640">
        <f>+entero!CK10</f>
        <v>1458.4563785400001</v>
      </c>
      <c r="CL9" s="640">
        <f>+entero!CL10</f>
        <v>1470.3774625599999</v>
      </c>
      <c r="CM9" s="640">
        <f>+entero!CM10</f>
        <v>1441.5398874</v>
      </c>
      <c r="CN9" s="640">
        <f>+entero!CN10</f>
        <v>1466.60165628</v>
      </c>
      <c r="CO9" s="640">
        <f>+entero!CO10</f>
        <v>1477.2134719600001</v>
      </c>
      <c r="CP9" s="640">
        <f>+entero!CP10</f>
        <v>1464.33248353</v>
      </c>
      <c r="CQ9" s="640">
        <f>+entero!CQ10</f>
        <v>1466.4728788399998</v>
      </c>
      <c r="CR9" s="640">
        <f>+entero!CR10</f>
        <v>1455.1364002700002</v>
      </c>
      <c r="CS9" s="640">
        <f>+entero!CS10</f>
        <v>1441.5398874</v>
      </c>
      <c r="CT9" s="642">
        <f>+entero!CT10</f>
        <v>-11.465256009999848</v>
      </c>
      <c r="CU9" s="555">
        <f>+entero!CU10</f>
        <v>-0.78175665225151958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12.37503375</v>
      </c>
      <c r="CG10" s="640">
        <f>+entero!CG11</f>
        <v>12.49679875</v>
      </c>
      <c r="CH10" s="640">
        <f>+entero!CH11</f>
        <v>12.46715625</v>
      </c>
      <c r="CI10" s="640">
        <f>+entero!CI11</f>
        <v>12.364206249999999</v>
      </c>
      <c r="CJ10" s="640">
        <f>+entero!CJ11</f>
        <v>12.190344999999999</v>
      </c>
      <c r="CK10" s="640">
        <f>+entero!CK11</f>
        <v>12.15777375</v>
      </c>
      <c r="CL10" s="640">
        <f>+entero!CL11</f>
        <v>12.3481425</v>
      </c>
      <c r="CM10" s="640">
        <f>+entero!CM11</f>
        <v>12.273681249999999</v>
      </c>
      <c r="CN10" s="640">
        <f>+entero!CN11</f>
        <v>12.316370000000001</v>
      </c>
      <c r="CO10" s="640">
        <f>+entero!CO11</f>
        <v>12.32915</v>
      </c>
      <c r="CP10" s="640">
        <f>+entero!CP11</f>
        <v>12.3392675</v>
      </c>
      <c r="CQ10" s="640">
        <f>+entero!CQ11</f>
        <v>12.32781875</v>
      </c>
      <c r="CR10" s="640">
        <f>+entero!CR11</f>
        <v>12.3083825</v>
      </c>
      <c r="CS10" s="640">
        <f>+entero!CS11</f>
        <v>12.273681249999999</v>
      </c>
      <c r="CT10" s="642">
        <f>+entero!CT11</f>
        <v>-7.9875000000004803E-3</v>
      </c>
      <c r="CU10" s="555">
        <f>+entero!CU11</f>
        <v>-6.4852712284546588E-2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18569.949520629816</v>
      </c>
      <c r="CA11" s="641">
        <f>+entero!CA12</f>
        <v>18615.87582340432</v>
      </c>
      <c r="CB11" s="641">
        <f>+entero!CB12</f>
        <v>18427.394790495149</v>
      </c>
      <c r="CC11" s="641">
        <f>+entero!CC12</f>
        <v>18507.721166693646</v>
      </c>
      <c r="CD11" s="641">
        <f>+entero!CD12</f>
        <v>18387.275337557141</v>
      </c>
      <c r="CE11" s="641">
        <f>+entero!CE12</f>
        <v>18376.247299326395</v>
      </c>
      <c r="CF11" s="641">
        <f>+entero!CF12</f>
        <v>18188.043939924013</v>
      </c>
      <c r="CG11" s="641">
        <f>+entero!CG12</f>
        <v>18166.153120889048</v>
      </c>
      <c r="CH11" s="641">
        <f>+entero!CH12</f>
        <v>18024.974720889346</v>
      </c>
      <c r="CI11" s="641">
        <f>+entero!CI12</f>
        <v>17775.091037870869</v>
      </c>
      <c r="CJ11" s="641">
        <f>+entero!CJ12</f>
        <v>17327.230762343737</v>
      </c>
      <c r="CK11" s="641">
        <f>+entero!CK12</f>
        <v>17356.827348511164</v>
      </c>
      <c r="CL11" s="641">
        <f>+entero!CL12</f>
        <v>17209.940593096911</v>
      </c>
      <c r="CM11" s="641">
        <f>+entero!CM12</f>
        <v>17305.261515926606</v>
      </c>
      <c r="CN11" s="641">
        <f>+entero!CN12</f>
        <v>17196.976495993709</v>
      </c>
      <c r="CO11" s="642">
        <f>+entero!CO12</f>
        <v>17187.586191824714</v>
      </c>
      <c r="CP11" s="642">
        <f>+entero!CP12</f>
        <v>17118.556772288499</v>
      </c>
      <c r="CQ11" s="642">
        <f>+entero!CQ12</f>
        <v>17085.282981945533</v>
      </c>
      <c r="CR11" s="642">
        <f>+entero!CR12</f>
        <v>0</v>
      </c>
      <c r="CS11" s="642">
        <f>+entero!CS12</f>
        <v>17305.261515926606</v>
      </c>
      <c r="CT11" s="642">
        <f>+entero!CT12</f>
        <v>-111.69351404817644</v>
      </c>
      <c r="CU11" s="555">
        <f>+entero!CU12</f>
        <v>-0.64949506719508276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14486.07687755</v>
      </c>
      <c r="CG12" s="640">
        <f>+entero!CG13</f>
        <v>14352.66032157</v>
      </c>
      <c r="CH12" s="640">
        <f>+entero!CH13</f>
        <v>14226.773664179998</v>
      </c>
      <c r="CI12" s="640">
        <f>+entero!CI13</f>
        <v>13967.156171920002</v>
      </c>
      <c r="CJ12" s="640">
        <f>+entero!CJ13</f>
        <v>13528.426802209999</v>
      </c>
      <c r="CK12" s="640">
        <f>+entero!CK13</f>
        <v>13531.585645919999</v>
      </c>
      <c r="CL12" s="640">
        <f>+entero!CL13</f>
        <v>13397.3479644</v>
      </c>
      <c r="CM12" s="640">
        <f>+entero!CM13</f>
        <v>13338.07108247</v>
      </c>
      <c r="CN12" s="640">
        <f>+entero!CN13</f>
        <v>13239.83044948</v>
      </c>
      <c r="CO12" s="642">
        <f>+entero!CO13</f>
        <v>13247.454089120001</v>
      </c>
      <c r="CP12" s="642">
        <f>+entero!CP13</f>
        <v>13192.324694569999</v>
      </c>
      <c r="CQ12" s="642">
        <f>+entero!CQ13</f>
        <v>13148.453484469997</v>
      </c>
      <c r="CR12" s="642">
        <f>+entero!CR13</f>
        <v>13055.900063590001</v>
      </c>
      <c r="CS12" s="642">
        <f>+entero!CS13</f>
        <v>13338.07108247</v>
      </c>
      <c r="CT12" s="642">
        <f>+entero!CT13</f>
        <v>-183.93038588999843</v>
      </c>
      <c r="CU12" s="555">
        <f>+entero!CU13</f>
        <v>-1.3892201006034943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2008.0036927303195</v>
      </c>
      <c r="CA13" s="641">
        <f>+entero!CA14</f>
        <v>1996.8325895247813</v>
      </c>
      <c r="CB13" s="641">
        <f>+entero!CB14</f>
        <v>2031.8602995743436</v>
      </c>
      <c r="CC13" s="641">
        <f>+entero!CC14</f>
        <v>2216.0754563731775</v>
      </c>
      <c r="CD13" s="641">
        <f>+entero!CD14</f>
        <v>2309.8836710437313</v>
      </c>
      <c r="CE13" s="641">
        <f>+entero!CE14</f>
        <v>2257.8262236661803</v>
      </c>
      <c r="CF13" s="641">
        <f>+entero!CF14</f>
        <v>2277.2129380597667</v>
      </c>
      <c r="CG13" s="641">
        <f>+entero!CG14</f>
        <v>2400.9892644489792</v>
      </c>
      <c r="CH13" s="641">
        <f>+entero!CH14</f>
        <v>2387.6899953483971</v>
      </c>
      <c r="CI13" s="641">
        <f>+entero!CI14</f>
        <v>2373.1703295787165</v>
      </c>
      <c r="CJ13" s="641">
        <f>+entero!CJ14</f>
        <v>2396.3261833571419</v>
      </c>
      <c r="CK13" s="641">
        <f>+entero!CK14</f>
        <v>2433.8712618615159</v>
      </c>
      <c r="CL13" s="641">
        <f>+entero!CL14</f>
        <v>2422.8932439169093</v>
      </c>
      <c r="CM13" s="641">
        <f>+entero!CM14</f>
        <v>2584.7275626239066</v>
      </c>
      <c r="CN13" s="641">
        <f>+entero!CN14</f>
        <v>2574.5295041865888</v>
      </c>
      <c r="CO13" s="641">
        <f>+entero!CO14</f>
        <v>2557.4386854912536</v>
      </c>
      <c r="CP13" s="641">
        <f>+entero!CP14</f>
        <v>2543.4766607696793</v>
      </c>
      <c r="CQ13" s="641">
        <f>+entero!CQ14</f>
        <v>2554.0487332478133</v>
      </c>
      <c r="CR13" s="641">
        <f>+entero!CR14</f>
        <v>0</v>
      </c>
      <c r="CS13" s="641">
        <f>+entero!CS14</f>
        <v>2584.7275626239066</v>
      </c>
      <c r="CT13" s="642">
        <f>+entero!CT14</f>
        <v>-20.480770938775549</v>
      </c>
      <c r="CU13" s="555">
        <f>+entero!CU14</f>
        <v>-0.79551509918494023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36" t="s">
        <v>212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506.61016133319998</v>
      </c>
      <c r="CG14" s="641">
        <f>+entero!CG15</f>
        <v>506.89118212080001</v>
      </c>
      <c r="CH14" s="641">
        <f>+entero!CH15</f>
        <v>507.1705837554</v>
      </c>
      <c r="CI14" s="641">
        <f>+entero!CI15</f>
        <v>530.93451581039994</v>
      </c>
      <c r="CJ14" s="641">
        <f>+entero!CJ15</f>
        <v>531.23164652460002</v>
      </c>
      <c r="CK14" s="641">
        <f>+entero!CK15</f>
        <v>531.28054657279995</v>
      </c>
      <c r="CL14" s="641">
        <f>+entero!CL15</f>
        <v>531.34680381999999</v>
      </c>
      <c r="CM14" s="641">
        <f>+entero!CM15</f>
        <v>531.41598426170003</v>
      </c>
      <c r="CN14" s="641">
        <f>+entero!CN15</f>
        <v>531.47543058789995</v>
      </c>
      <c r="CO14" s="642">
        <f>+entero!CO15</f>
        <v>531.50132074249996</v>
      </c>
      <c r="CP14" s="642">
        <f>+entero!CP15</f>
        <v>531.52707795799995</v>
      </c>
      <c r="CQ14" s="642">
        <f>+entero!CQ15</f>
        <v>531.53740840659998</v>
      </c>
      <c r="CR14" s="642">
        <f>+entero!CR15</f>
        <v>531.54773084969997</v>
      </c>
      <c r="CS14" s="642">
        <f>+entero!CS15</f>
        <v>531.41598426170003</v>
      </c>
      <c r="CT14" s="642">
        <f>+entero!CT15</f>
        <v>7.2300261800023691E-2</v>
      </c>
      <c r="CU14" s="555">
        <f>+entero!CU15</f>
        <v>1.3603688456509389E-2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918.14396298104953</v>
      </c>
      <c r="CG15" s="641">
        <f>+entero!CG16</f>
        <v>905.61235274927105</v>
      </c>
      <c r="CH15" s="641">
        <f>+entero!CH16</f>
        <v>903.34047760554995</v>
      </c>
      <c r="CI15" s="641">
        <f>+entero!CI16</f>
        <v>903.83002056174996</v>
      </c>
      <c r="CJ15" s="641">
        <f>+entero!CJ16</f>
        <v>871.24613025199994</v>
      </c>
      <c r="CK15" s="641">
        <f>+entero!CK16</f>
        <v>860.08989415685005</v>
      </c>
      <c r="CL15" s="641">
        <f>+entero!CL16</f>
        <v>858.35258095999995</v>
      </c>
      <c r="CM15" s="641">
        <f>+entero!CM16</f>
        <v>851.04688657099996</v>
      </c>
      <c r="CN15" s="641">
        <f>+entero!CN16</f>
        <v>851.14111173922004</v>
      </c>
      <c r="CO15" s="642">
        <f>+entero!CO16</f>
        <v>851.19209647096</v>
      </c>
      <c r="CP15" s="642">
        <f>+entero!CP16</f>
        <v>851.22833899082002</v>
      </c>
      <c r="CQ15" s="642">
        <f>+entero!CQ16</f>
        <v>851.24335582111996</v>
      </c>
      <c r="CR15" s="642">
        <f>+entero!CR16</f>
        <v>851.25583804968005</v>
      </c>
      <c r="CS15" s="642">
        <f>+entero!CS16</f>
        <v>851.04688657099996</v>
      </c>
      <c r="CT15" s="642">
        <f>+entero!CT16</f>
        <v>0.11472631046001425</v>
      </c>
      <c r="CU15" s="555">
        <f>+entero!CU16</f>
        <v>1.3479117490344805E-2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62">
        <f>+entero!CL17</f>
        <v>44.7</v>
      </c>
      <c r="CM16" s="62">
        <f>+entero!CM17</f>
        <v>44</v>
      </c>
      <c r="CN16" s="62">
        <f>+entero!CN17</f>
        <v>0</v>
      </c>
      <c r="CO16" s="74">
        <f>+entero!CO17</f>
        <v>0</v>
      </c>
      <c r="CP16" s="74">
        <f>+entero!CP17</f>
        <v>3</v>
      </c>
      <c r="CQ16" s="74">
        <f>+entero!CQ17</f>
        <v>4</v>
      </c>
      <c r="CR16" s="74">
        <f>+entero!CR17</f>
        <v>20</v>
      </c>
      <c r="CS16" s="74">
        <f>+entero!CS17</f>
        <v>5</v>
      </c>
      <c r="CT16" s="774">
        <f>+entero!CT17</f>
        <v>47</v>
      </c>
      <c r="CU16" s="556" t="e">
        <f>+entero!CU17</f>
        <v>#DIV/0!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62">
        <f>+entero!CL18</f>
        <v>27.700000000000003</v>
      </c>
      <c r="CM17" s="62">
        <f>+entero!CM18</f>
        <v>7.6000000000000005</v>
      </c>
      <c r="CN17" s="62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74">
        <f>+entero!CT18</f>
        <v>0</v>
      </c>
      <c r="CU17" s="556" t="e">
        <f>+entero!CU18</f>
        <v>#DIV/0!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74">
        <f>+entero!CT19</f>
        <v>0</v>
      </c>
      <c r="CU18" s="556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74">
        <f>+entero!CT20</f>
        <v>0</v>
      </c>
      <c r="CU19" s="556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59">
        <f>+entero!CL21</f>
        <v>99.7</v>
      </c>
      <c r="CM20" s="59">
        <f>+entero!CM21</f>
        <v>23</v>
      </c>
      <c r="CN20" s="59">
        <f>+entero!CN21</f>
        <v>5.5</v>
      </c>
      <c r="CO20" s="83">
        <f>+entero!CO21</f>
        <v>0</v>
      </c>
      <c r="CP20" s="83">
        <f>+entero!CP21</f>
        <v>5.5</v>
      </c>
      <c r="CQ20" s="83">
        <f>+entero!CQ21</f>
        <v>49.5</v>
      </c>
      <c r="CR20" s="83">
        <f>+entero!CR21</f>
        <v>72.5</v>
      </c>
      <c r="CS20" s="83">
        <f>+entero!CS21</f>
        <v>4</v>
      </c>
      <c r="CT20" s="775">
        <f>+entero!CT21</f>
        <v>194.5</v>
      </c>
      <c r="CU20" s="776">
        <f>+entero!CU21</f>
        <v>3536.3636363636365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8">
        <f ca="1">NOW()</f>
        <v>42375.711040046299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/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/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</sheetData>
  <mergeCells count="91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M3:CM4"/>
    <mergeCell ref="AW3:AW4"/>
    <mergeCell ref="CK3:CK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O3:CS3"/>
    <mergeCell ref="AM3:AM4"/>
    <mergeCell ref="AS3:AS4"/>
    <mergeCell ref="BD3:BD4"/>
    <mergeCell ref="CN3:CN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Y3:Y4"/>
    <mergeCell ref="AD3:AD4"/>
    <mergeCell ref="AB3:AB4"/>
    <mergeCell ref="AF3:AF4"/>
    <mergeCell ref="AA3:AA4"/>
    <mergeCell ref="AC3:AC4"/>
    <mergeCell ref="AE3:AE4"/>
    <mergeCell ref="Z3:Z4"/>
    <mergeCell ref="CT3:CU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J3:CJ4"/>
    <mergeCell ref="CG3:CG4"/>
    <mergeCell ref="CD3:CD4"/>
    <mergeCell ref="AH3:AH4"/>
    <mergeCell ref="AI3:AI4"/>
    <mergeCell ref="AJ3:AJ4"/>
  </mergeCells>
  <phoneticPr fontId="0" type="noConversion"/>
  <printOptions horizontalCentered="1"/>
  <pageMargins left="0.24" right="0.39" top="2.08" bottom="1" header="1.84" footer="0"/>
  <pageSetup paperSize="9" scale="37" orientation="landscape" r:id="rId1"/>
  <headerFooter alignWithMargins="0"/>
  <ignoredErrors>
    <ignoredError sqref="I18:AR20 AS18 AT18:AT19 I16:AT16 CU12 I12:AT12 CO12:CT12 CO16:CT16 CO18:CT20 CO14:CT15 CK18:CK20 CO17:CT17 CK16 CK12 CT13 CK6:CK10 CO6:CT10 I6:AT10 CU6:CU10 BS6:BV10 BS12:BV12 BS16:BV16 BS18:BV20 BS14:BV15 CK17 CK14:C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H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1" sqref="CN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1" width="9.42578125" customWidth="1"/>
    <col min="92" max="92" width="9.42578125" style="735" customWidth="1"/>
    <col min="93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8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92"/>
      <c r="CN4" s="889"/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405"/>
      <c r="CN5" s="351"/>
      <c r="CO5" s="351"/>
      <c r="CP5" s="37"/>
      <c r="CQ5" s="37"/>
      <c r="CR5" s="37"/>
      <c r="CS5" s="352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75" t="s">
        <v>3</v>
      </c>
      <c r="C6" s="17"/>
      <c r="D6" s="22" t="s">
        <v>0</v>
      </c>
      <c r="E6" s="650">
        <f>+entero!E23</f>
        <v>22292.500307408791</v>
      </c>
      <c r="F6" s="650">
        <f>+entero!F23</f>
        <v>21540.969362952852</v>
      </c>
      <c r="G6" s="650">
        <f>+entero!G23</f>
        <v>20230.765696745053</v>
      </c>
      <c r="H6" s="650">
        <f>+entero!H23</f>
        <v>19820.482065121079</v>
      </c>
      <c r="I6" s="650">
        <f>+entero!I23</f>
        <v>19286.560879350989</v>
      </c>
      <c r="J6" s="650">
        <f>+entero!J23</f>
        <v>19348.027533117092</v>
      </c>
      <c r="K6" s="650">
        <f>+entero!K23</f>
        <v>21046.297231696335</v>
      </c>
      <c r="L6" s="650">
        <f>+entero!L23</f>
        <v>21660.379042175198</v>
      </c>
      <c r="M6" s="650">
        <f>+entero!M23</f>
        <v>22566.20273726937</v>
      </c>
      <c r="N6" s="650">
        <f>+entero!N23</f>
        <v>24306.220993078063</v>
      </c>
      <c r="O6" s="650">
        <f>+entero!O23</f>
        <v>26471.486631139283</v>
      </c>
      <c r="P6" s="650">
        <f>+entero!P23</f>
        <v>26908.051625143991</v>
      </c>
      <c r="Q6" s="650">
        <f>+entero!Q23</f>
        <v>29568.09127885045</v>
      </c>
      <c r="R6" s="650">
        <f>+entero!R23</f>
        <v>31352.859707103111</v>
      </c>
      <c r="S6" s="650">
        <f>+entero!S23</f>
        <v>31766.3252910835</v>
      </c>
      <c r="T6" s="650">
        <f>+entero!T23</f>
        <v>31734.835493930408</v>
      </c>
      <c r="U6" s="650">
        <f>+entero!U23</f>
        <v>30157.232277248353</v>
      </c>
      <c r="V6" s="650">
        <f>+entero!V23</f>
        <v>30403.324394647541</v>
      </c>
      <c r="W6" s="650">
        <f>+entero!W23</f>
        <v>29903.289470033258</v>
      </c>
      <c r="X6" s="650">
        <f>+entero!X23</f>
        <v>28898.70055204309</v>
      </c>
      <c r="Y6" s="650">
        <f>+entero!Y23</f>
        <v>28619.650201445958</v>
      </c>
      <c r="Z6" s="650">
        <f>+entero!Z23</f>
        <v>28656.14215422389</v>
      </c>
      <c r="AA6" s="650">
        <f>+entero!AA23</f>
        <v>28178.482855580798</v>
      </c>
      <c r="AB6" s="650">
        <f>+entero!AB23</f>
        <v>28789.856249272303</v>
      </c>
      <c r="AC6" s="650">
        <f>+entero!AC23</f>
        <v>32577.475381140739</v>
      </c>
      <c r="AD6" s="650">
        <f>+entero!AD23</f>
        <v>32958.579074453213</v>
      </c>
      <c r="AE6" s="650">
        <f>+entero!AE23</f>
        <v>32753.997521922407</v>
      </c>
      <c r="AF6" s="650">
        <f>+entero!AF23</f>
        <v>33318.498855925034</v>
      </c>
      <c r="AG6" s="650">
        <f>+entero!AG23</f>
        <v>30179.544053439462</v>
      </c>
      <c r="AH6" s="650">
        <f>+entero!AH23</f>
        <v>29387.94146173272</v>
      </c>
      <c r="AI6" s="650">
        <f>+entero!AI23</f>
        <v>31157.768917289424</v>
      </c>
      <c r="AJ6" s="650">
        <f>+entero!AJ23</f>
        <v>31437.502481094012</v>
      </c>
      <c r="AK6" s="650">
        <f>+entero!AK23</f>
        <v>32635.139769102381</v>
      </c>
      <c r="AL6" s="650">
        <f>+entero!AL23</f>
        <v>34320.068200088397</v>
      </c>
      <c r="AM6" s="650">
        <f>+entero!AM23</f>
        <v>35375.422907394481</v>
      </c>
      <c r="AN6" s="650">
        <f>+entero!AN23</f>
        <v>37694.737930022849</v>
      </c>
      <c r="AO6" s="650">
        <f>+entero!AO23</f>
        <v>41768.10404689797</v>
      </c>
      <c r="AP6" s="650">
        <f>+entero!AP23</f>
        <v>39518.452970210099</v>
      </c>
      <c r="AQ6" s="650">
        <f>+entero!AQ23</f>
        <v>39171.409393767935</v>
      </c>
      <c r="AR6" s="650">
        <f>+entero!AR23</f>
        <v>39703.293302109952</v>
      </c>
      <c r="AS6" s="650">
        <f>+entero!AS23</f>
        <v>39703.293302109952</v>
      </c>
      <c r="AT6" s="650">
        <f>+entero!AT23</f>
        <v>36725.834415524267</v>
      </c>
      <c r="AU6" s="650">
        <f>+entero!AU23</f>
        <v>37503.828244931763</v>
      </c>
      <c r="AV6" s="650">
        <f>+entero!AV23</f>
        <v>36976.145654643202</v>
      </c>
      <c r="AW6" s="650">
        <f>+entero!AW23</f>
        <v>37915.235268250122</v>
      </c>
      <c r="AX6" s="650">
        <f>+entero!AX23</f>
        <v>39808.812685307246</v>
      </c>
      <c r="AY6" s="650">
        <f>+entero!AY23</f>
        <v>39897.674000118262</v>
      </c>
      <c r="AZ6" s="650">
        <f>+entero!AZ23</f>
        <v>42290.00662329363</v>
      </c>
      <c r="BA6" s="650">
        <f>+entero!BA23</f>
        <v>48670.600375916838</v>
      </c>
      <c r="BB6" s="650">
        <f>+entero!BB23</f>
        <v>45853.153171793674</v>
      </c>
      <c r="BC6" s="650">
        <f>+entero!BC23</f>
        <v>45106.01534060634</v>
      </c>
      <c r="BD6" s="650">
        <f>+entero!BD23</f>
        <v>43142.448600577838</v>
      </c>
      <c r="BE6" s="650">
        <f>+entero!BE23</f>
        <v>41892.660601382173</v>
      </c>
      <c r="BF6" s="650">
        <f>+entero!BF23</f>
        <v>41468.493126136476</v>
      </c>
      <c r="BG6" s="650">
        <f>+entero!BG23</f>
        <v>43314.165693718947</v>
      </c>
      <c r="BH6" s="650">
        <f>+entero!BH23</f>
        <v>42593.305946749912</v>
      </c>
      <c r="BI6" s="650">
        <f>+entero!BI23</f>
        <v>43705.429036464229</v>
      </c>
      <c r="BJ6" s="650">
        <f>+entero!BJ23</f>
        <v>44527.373373869792</v>
      </c>
      <c r="BK6" s="650">
        <f>+entero!BK23</f>
        <v>45122.235544590403</v>
      </c>
      <c r="BL6" s="650">
        <f>+entero!BL23</f>
        <v>45309.288393787479</v>
      </c>
      <c r="BM6" s="650">
        <f>+entero!BM23</f>
        <v>53487.841091198701</v>
      </c>
      <c r="BN6" s="650">
        <f>+entero!BN23</f>
        <v>46502.025808538099</v>
      </c>
      <c r="BO6" s="650">
        <f>+entero!BO23</f>
        <v>44971.025892743819</v>
      </c>
      <c r="BP6" s="650">
        <f>+entero!BP23</f>
        <v>43583.380129660538</v>
      </c>
      <c r="BQ6" s="650">
        <f>+entero!BQ23</f>
        <v>44933.133215966773</v>
      </c>
      <c r="BR6" s="650">
        <f>+entero!BR23</f>
        <v>44710.185835211887</v>
      </c>
      <c r="BS6" s="650">
        <f>+entero!BS23</f>
        <v>46248.208124989978</v>
      </c>
      <c r="BT6" s="650">
        <f>+entero!BT23</f>
        <v>45999.454656780101</v>
      </c>
      <c r="BU6" s="650">
        <f>+entero!BU23</f>
        <v>47132.791285223575</v>
      </c>
      <c r="BV6" s="650">
        <f>+entero!BV23</f>
        <v>48305.382136724707</v>
      </c>
      <c r="BW6" s="650">
        <f>+entero!BW23</f>
        <v>51843.43906314332</v>
      </c>
      <c r="BX6" s="650">
        <f>+entero!BX23</f>
        <v>52751.707843056443</v>
      </c>
      <c r="BY6" s="650">
        <f>+entero!BY23</f>
        <v>61256.800381815308</v>
      </c>
      <c r="BZ6" s="650">
        <f>+entero!BZ23</f>
        <v>58118.611381419993</v>
      </c>
      <c r="CA6" s="650">
        <f>+entero!CA23</f>
        <v>56149.437725975207</v>
      </c>
      <c r="CB6" s="650">
        <f>+entero!CB23</f>
        <v>53168.353856128393</v>
      </c>
      <c r="CC6" s="650">
        <f>+entero!CC23</f>
        <v>52657.881866565527</v>
      </c>
      <c r="CD6" s="650">
        <f>+entero!CD23</f>
        <v>52892.309277199347</v>
      </c>
      <c r="CE6" s="650">
        <f>+entero!CE23</f>
        <v>55576.847906729046</v>
      </c>
      <c r="CF6" s="650">
        <f>+entero!CF23</f>
        <v>54704.039467584022</v>
      </c>
      <c r="CG6" s="650">
        <f>+entero!CG23</f>
        <v>54681.517672292954</v>
      </c>
      <c r="CH6" s="650">
        <f>+entero!CH23</f>
        <v>57953.789509191731</v>
      </c>
      <c r="CI6" s="650">
        <f>+entero!CI23</f>
        <v>60037.29318046612</v>
      </c>
      <c r="CJ6" s="650">
        <f>+entero!CJ23</f>
        <v>61589.850563890606</v>
      </c>
      <c r="CK6" s="650">
        <f>+entero!CK23</f>
        <v>65560.447673877716</v>
      </c>
      <c r="CL6" s="650">
        <f>+entero!CL23</f>
        <v>65341.528613984716</v>
      </c>
      <c r="CM6" s="650">
        <f>+entero!CM23</f>
        <v>65443.864701190505</v>
      </c>
      <c r="CN6" s="650">
        <f>+entero!CN23</f>
        <v>67740.561887308344</v>
      </c>
      <c r="CO6" s="651">
        <f>+entero!CO23</f>
        <v>67367.589793816849</v>
      </c>
      <c r="CP6" s="652">
        <f>+entero!CP23</f>
        <v>68217.205852291285</v>
      </c>
      <c r="CQ6" s="652">
        <f>+entero!CQ23</f>
        <v>69925.47679980156</v>
      </c>
      <c r="CR6" s="652">
        <f>+entero!CR23</f>
        <v>71566.553777586814</v>
      </c>
      <c r="CS6" s="653">
        <f>+entero!CS23</f>
        <v>65443.864701190505</v>
      </c>
      <c r="CT6" s="651">
        <f>+entero!CT23</f>
        <v>3825.9918902784702</v>
      </c>
      <c r="CU6" s="557">
        <f>+entero!CU23</f>
        <v>5.6480073144998366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75"/>
      <c r="C7" s="17"/>
      <c r="D7" s="22" t="s">
        <v>1</v>
      </c>
      <c r="E7" s="650">
        <f>+entero!E24</f>
        <v>17043.31910552</v>
      </c>
      <c r="F7" s="650">
        <f>+entero!F24</f>
        <v>15808.647000790001</v>
      </c>
      <c r="G7" s="650">
        <f>+entero!G24</f>
        <v>15391.40763399</v>
      </c>
      <c r="H7" s="650">
        <f>+entero!H24</f>
        <v>14840.80677166</v>
      </c>
      <c r="I7" s="650">
        <f>+entero!I24</f>
        <v>14840.585365319999</v>
      </c>
      <c r="J7" s="650">
        <f>+entero!J24</f>
        <v>14944.717257</v>
      </c>
      <c r="K7" s="650">
        <f>+entero!K24</f>
        <v>15350.320920440001</v>
      </c>
      <c r="L7" s="650">
        <f>+entero!L24</f>
        <v>15416.73963217</v>
      </c>
      <c r="M7" s="650">
        <f>+entero!M24</f>
        <v>15516.48481116</v>
      </c>
      <c r="N7" s="650">
        <f>+entero!N24</f>
        <v>15664.60447672</v>
      </c>
      <c r="O7" s="650">
        <f>+entero!O24</f>
        <v>16338.611020350001</v>
      </c>
      <c r="P7" s="650">
        <f>+entero!P24</f>
        <v>17061.986295070001</v>
      </c>
      <c r="Q7" s="650">
        <f>+entero!Q24</f>
        <v>17892.392916360001</v>
      </c>
      <c r="R7" s="650">
        <f>+entero!R24</f>
        <v>17257.12798827</v>
      </c>
      <c r="S7" s="650">
        <f>+entero!S24</f>
        <v>17954.210320189999</v>
      </c>
      <c r="T7" s="650">
        <f>+entero!T24</f>
        <v>17884.95294603</v>
      </c>
      <c r="U7" s="650">
        <f>+entero!U24</f>
        <v>18102.7542961</v>
      </c>
      <c r="V7" s="650">
        <f>+entero!V24</f>
        <v>18598.362352259999</v>
      </c>
      <c r="W7" s="650">
        <f>+entero!W24</f>
        <v>19111.73186009</v>
      </c>
      <c r="X7" s="650">
        <f>+entero!X24</f>
        <v>19273.531734020002</v>
      </c>
      <c r="Y7" s="650">
        <f>+entero!Y24</f>
        <v>19243.647425389998</v>
      </c>
      <c r="Z7" s="650">
        <f>+entero!Z24</f>
        <v>19374.36654173</v>
      </c>
      <c r="AA7" s="650">
        <f>+entero!AA24</f>
        <v>19720.61379911</v>
      </c>
      <c r="AB7" s="650">
        <f>+entero!AB24</f>
        <v>20284.401278249999</v>
      </c>
      <c r="AC7" s="650">
        <f>+entero!AC24</f>
        <v>24585.622267570001</v>
      </c>
      <c r="AD7" s="650">
        <f>+entero!AD24</f>
        <v>23610.75446086</v>
      </c>
      <c r="AE7" s="650">
        <f>+entero!AE24</f>
        <v>23358.59828613</v>
      </c>
      <c r="AF7" s="650">
        <f>+entero!AF24</f>
        <v>23139.315299330003</v>
      </c>
      <c r="AG7" s="650">
        <f>+entero!AG24</f>
        <v>23402.080371930002</v>
      </c>
      <c r="AH7" s="650">
        <f>+entero!AH24</f>
        <v>23750.031313169999</v>
      </c>
      <c r="AI7" s="650">
        <f>+entero!AI24</f>
        <v>24643.468506500001</v>
      </c>
      <c r="AJ7" s="650">
        <f>+entero!AJ24</f>
        <v>25057.120629689998</v>
      </c>
      <c r="AK7" s="650">
        <f>+entero!AK24</f>
        <v>25377.25269935</v>
      </c>
      <c r="AL7" s="650">
        <f>+entero!AL24</f>
        <v>25704.845640889998</v>
      </c>
      <c r="AM7" s="650">
        <f>+entero!AM24</f>
        <v>26070.208207840002</v>
      </c>
      <c r="AN7" s="650">
        <f>+entero!AN24</f>
        <v>26355.467033959998</v>
      </c>
      <c r="AO7" s="650">
        <f>+entero!AO24</f>
        <v>28585.08716164</v>
      </c>
      <c r="AP7" s="650">
        <f>+entero!AP24</f>
        <v>27904.261643500002</v>
      </c>
      <c r="AQ7" s="650">
        <f>+entero!AQ24</f>
        <v>27651.922542569999</v>
      </c>
      <c r="AR7" s="650">
        <f>+entero!AR24</f>
        <v>27218.263037979999</v>
      </c>
      <c r="AS7" s="650">
        <f>+entero!AS24</f>
        <v>27218.263037979999</v>
      </c>
      <c r="AT7" s="650">
        <f>+entero!AT24</f>
        <v>27520.15649094</v>
      </c>
      <c r="AU7" s="650">
        <f>+entero!AU24</f>
        <v>28361.012891549999</v>
      </c>
      <c r="AV7" s="650">
        <f>+entero!AV24</f>
        <v>28505.503548820001</v>
      </c>
      <c r="AW7" s="650">
        <f>+entero!AW24</f>
        <v>28584.619925939998</v>
      </c>
      <c r="AX7" s="650">
        <f>+entero!AX24</f>
        <v>29033.313723990002</v>
      </c>
      <c r="AY7" s="650">
        <f>+entero!AY24</f>
        <v>29535.500998900003</v>
      </c>
      <c r="AZ7" s="650">
        <f>+entero!AZ24</f>
        <v>30131.992337290001</v>
      </c>
      <c r="BA7" s="650">
        <f>+entero!BA24</f>
        <v>32665.086160450002</v>
      </c>
      <c r="BB7" s="650">
        <f>+entero!BB24</f>
        <v>31825.354411959997</v>
      </c>
      <c r="BC7" s="650">
        <f>+entero!BC24</f>
        <v>31105.858646380002</v>
      </c>
      <c r="BD7" s="650">
        <f>+entero!BD24</f>
        <v>30802.19048116</v>
      </c>
      <c r="BE7" s="650">
        <f>+entero!BE24</f>
        <v>30829.345512419997</v>
      </c>
      <c r="BF7" s="650">
        <f>+entero!BF24</f>
        <v>31213.30397026</v>
      </c>
      <c r="BG7" s="650">
        <f>+entero!BG24</f>
        <v>31641.167205549998</v>
      </c>
      <c r="BH7" s="650">
        <f>+entero!BH24</f>
        <v>31888.061633040001</v>
      </c>
      <c r="BI7" s="650">
        <f>+entero!BI24</f>
        <v>31958.471105610002</v>
      </c>
      <c r="BJ7" s="650">
        <f>+entero!BJ24</f>
        <v>32333.088900520001</v>
      </c>
      <c r="BK7" s="650">
        <f>+entero!BK24</f>
        <v>32726.848775180002</v>
      </c>
      <c r="BL7" s="650">
        <f>+entero!BL24</f>
        <v>33376.52294907</v>
      </c>
      <c r="BM7" s="650">
        <f>+entero!BM24</f>
        <v>37001.012189349996</v>
      </c>
      <c r="BN7" s="650">
        <f>+entero!BN24</f>
        <v>35908.594242320003</v>
      </c>
      <c r="BO7" s="650">
        <f>+entero!BO24</f>
        <v>35170.474726610002</v>
      </c>
      <c r="BP7" s="650">
        <f>+entero!BP24</f>
        <v>34508.930251170001</v>
      </c>
      <c r="BQ7" s="650">
        <f>+entero!BQ24</f>
        <v>34555.717835570002</v>
      </c>
      <c r="BR7" s="650">
        <f>+entero!BR24</f>
        <v>34634.109018330004</v>
      </c>
      <c r="BS7" s="650">
        <f>+entero!BS24</f>
        <v>35280.659298040002</v>
      </c>
      <c r="BT7" s="650">
        <f>+entero!BT24</f>
        <v>35344.692928870005</v>
      </c>
      <c r="BU7" s="650">
        <f>+entero!BU24</f>
        <v>35635.031122339999</v>
      </c>
      <c r="BV7" s="650">
        <f>+entero!BV24</f>
        <v>36020.29927055</v>
      </c>
      <c r="BW7" s="650">
        <f>+entero!BW24</f>
        <v>36636.916671539999</v>
      </c>
      <c r="BX7" s="650">
        <f>+entero!BX24</f>
        <v>37663.86396078</v>
      </c>
      <c r="BY7" s="650">
        <f>+entero!BY24</f>
        <v>41371.515351379996</v>
      </c>
      <c r="BZ7" s="650">
        <f>+entero!BZ24</f>
        <v>40506.033192499999</v>
      </c>
      <c r="CA7" s="650">
        <f>+entero!CA24</f>
        <v>39262.991807869999</v>
      </c>
      <c r="CB7" s="650">
        <f>+entero!CB24</f>
        <v>38283.96615778</v>
      </c>
      <c r="CC7" s="650">
        <f>+entero!CC24</f>
        <v>37850.323657679997</v>
      </c>
      <c r="CD7" s="650">
        <f>+entero!CD24</f>
        <v>38148.541673379994</v>
      </c>
      <c r="CE7" s="650">
        <f>+entero!CE24</f>
        <v>38359.647042080003</v>
      </c>
      <c r="CF7" s="650">
        <f>+entero!CF24</f>
        <v>38372.521949379996</v>
      </c>
      <c r="CG7" s="650">
        <f>+entero!CG24</f>
        <v>38105.396707079999</v>
      </c>
      <c r="CH7" s="650">
        <f>+entero!CH24</f>
        <v>37894.315809970001</v>
      </c>
      <c r="CI7" s="650">
        <f>+entero!CI24</f>
        <v>38141.613873480004</v>
      </c>
      <c r="CJ7" s="650">
        <f>+entero!CJ24</f>
        <v>38648.379029690004</v>
      </c>
      <c r="CK7" s="650">
        <f>+entero!CK24</f>
        <v>39727.839551309997</v>
      </c>
      <c r="CL7" s="650">
        <f>+entero!CL24</f>
        <v>41085.02728029</v>
      </c>
      <c r="CM7" s="650">
        <f>+entero!CM24</f>
        <v>41347.966428190004</v>
      </c>
      <c r="CN7" s="650">
        <f>+entero!CN24</f>
        <v>42283.164345089994</v>
      </c>
      <c r="CO7" s="651">
        <f>+entero!CO24</f>
        <v>42667.455170190005</v>
      </c>
      <c r="CP7" s="652">
        <f>+entero!CP24</f>
        <v>43149.714654390002</v>
      </c>
      <c r="CQ7" s="652">
        <f>+entero!CQ24</f>
        <v>43083.161765390003</v>
      </c>
      <c r="CR7" s="652">
        <f>+entero!CR24</f>
        <v>42923.038548690005</v>
      </c>
      <c r="CS7" s="653">
        <f>+entero!CS24</f>
        <v>41347.966428190004</v>
      </c>
      <c r="CT7" s="651">
        <f>+entero!CT24</f>
        <v>639.87420360001124</v>
      </c>
      <c r="CU7" s="557">
        <f>+entero!CU24</f>
        <v>1.5133072784660584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75"/>
      <c r="C8" s="17"/>
      <c r="D8" s="22" t="s">
        <v>26</v>
      </c>
      <c r="E8" s="650">
        <f>+entero!E25</f>
        <v>-36779.201253403495</v>
      </c>
      <c r="F8" s="650">
        <f>+entero!F25</f>
        <v>-38442.365162255592</v>
      </c>
      <c r="G8" s="650">
        <f>+entero!G25</f>
        <v>-38131.99694694746</v>
      </c>
      <c r="H8" s="650">
        <f>+entero!H25</f>
        <v>-39281.034730554442</v>
      </c>
      <c r="I8" s="650">
        <f>+entero!I25</f>
        <v>-39108.524165928487</v>
      </c>
      <c r="J8" s="650">
        <f>+entero!J25</f>
        <v>-40080.477212219397</v>
      </c>
      <c r="K8" s="650">
        <f>+entero!K25</f>
        <v>-40100.533764195701</v>
      </c>
      <c r="L8" s="650">
        <f>+entero!L25</f>
        <v>-40400.366856336754</v>
      </c>
      <c r="M8" s="650">
        <f>+entero!M25</f>
        <v>-42404.280717641355</v>
      </c>
      <c r="N8" s="650">
        <f>+entero!N25</f>
        <v>-43255.980398323809</v>
      </c>
      <c r="O8" s="650">
        <f>+entero!O25</f>
        <v>-43597.531125447298</v>
      </c>
      <c r="P8" s="650">
        <f>+entero!P25</f>
        <v>-43996.375476328256</v>
      </c>
      <c r="Q8" s="650">
        <f>+entero!Q25</f>
        <v>-40910.92261469888</v>
      </c>
      <c r="R8" s="650">
        <f>+entero!R25</f>
        <v>-41394.693758971094</v>
      </c>
      <c r="S8" s="650">
        <f>+entero!S25</f>
        <v>-41454.649890003071</v>
      </c>
      <c r="T8" s="650">
        <f>+entero!T25</f>
        <v>-40993.012545658261</v>
      </c>
      <c r="U8" s="650">
        <f>+entero!U25</f>
        <v>-40725.721875145755</v>
      </c>
      <c r="V8" s="650">
        <f>+entero!V25</f>
        <v>-40337.81012964726</v>
      </c>
      <c r="W8" s="650">
        <f>+entero!W25</f>
        <v>-40393.376146655639</v>
      </c>
      <c r="X8" s="650">
        <f>+entero!X25</f>
        <v>-40786.054479408231</v>
      </c>
      <c r="Y8" s="650">
        <f>+entero!Y25</f>
        <v>-41654.468781513388</v>
      </c>
      <c r="Z8" s="650">
        <f>+entero!Z25</f>
        <v>-43763.135008598176</v>
      </c>
      <c r="AA8" s="650">
        <f>+entero!AA25</f>
        <v>-44456.948586455765</v>
      </c>
      <c r="AB8" s="650">
        <f>+entero!AB25</f>
        <v>-44259.691304114895</v>
      </c>
      <c r="AC8" s="650">
        <f>+entero!AC25</f>
        <v>-42938.181556930314</v>
      </c>
      <c r="AD8" s="650">
        <f>+entero!AD25</f>
        <v>-45901.140750460218</v>
      </c>
      <c r="AE8" s="650">
        <f>+entero!AE25</f>
        <v>-48312.242030117974</v>
      </c>
      <c r="AF8" s="650">
        <f>+entero!AF25</f>
        <v>-49213.248066820343</v>
      </c>
      <c r="AG8" s="650">
        <f>+entero!AG25</f>
        <v>-50678.862959427162</v>
      </c>
      <c r="AH8" s="650">
        <f>+entero!AH25</f>
        <v>-49812.623303278691</v>
      </c>
      <c r="AI8" s="650">
        <f>+entero!AI25</f>
        <v>-49325.781787705811</v>
      </c>
      <c r="AJ8" s="650">
        <f>+entero!AJ25</f>
        <v>-50765.833533730947</v>
      </c>
      <c r="AK8" s="650">
        <f>+entero!AK25</f>
        <v>-54535.029617007371</v>
      </c>
      <c r="AL8" s="650">
        <f>+entero!AL25</f>
        <v>-52669.107745117784</v>
      </c>
      <c r="AM8" s="650">
        <f>+entero!AM25</f>
        <v>-55701.044226470614</v>
      </c>
      <c r="AN8" s="650">
        <f>+entero!AN25</f>
        <v>-56751.641763571315</v>
      </c>
      <c r="AO8" s="650">
        <f>+entero!AO25</f>
        <v>-53862.153016766635</v>
      </c>
      <c r="AP8" s="650">
        <f>+entero!AP25</f>
        <v>-57769.8499961743</v>
      </c>
      <c r="AQ8" s="650">
        <f>+entero!AQ25</f>
        <v>-59738.430211019026</v>
      </c>
      <c r="AR8" s="650">
        <f>+entero!AR25</f>
        <v>-60223.761023498584</v>
      </c>
      <c r="AS8" s="650">
        <f>+entero!AS25</f>
        <v>-60223.761023498584</v>
      </c>
      <c r="AT8" s="650">
        <f>+entero!AT25</f>
        <v>-57693.920501219334</v>
      </c>
      <c r="AU8" s="650">
        <f>+entero!AU25</f>
        <v>-56975.733137620555</v>
      </c>
      <c r="AV8" s="650">
        <f>+entero!AV25</f>
        <v>-58945.687472738617</v>
      </c>
      <c r="AW8" s="650">
        <f>+entero!AW25</f>
        <v>-61032.358741471253</v>
      </c>
      <c r="AX8" s="650">
        <f>+entero!AX25</f>
        <v>-63022.789226928377</v>
      </c>
      <c r="AY8" s="650">
        <f>+entero!AY25</f>
        <v>-64938.716468228835</v>
      </c>
      <c r="AZ8" s="650">
        <f>+entero!AZ25</f>
        <v>-65398.945782221133</v>
      </c>
      <c r="BA8" s="650">
        <f>+entero!BA25</f>
        <v>-62872.216313078694</v>
      </c>
      <c r="BB8" s="650">
        <f>+entero!BB25</f>
        <v>-64550.757844114705</v>
      </c>
      <c r="BC8" s="650">
        <f>+entero!BC25</f>
        <v>-65624.384177470201</v>
      </c>
      <c r="BD8" s="650">
        <f>+entero!BD25</f>
        <v>-66525.27326386956</v>
      </c>
      <c r="BE8" s="650">
        <f>+entero!BE25</f>
        <v>-66625.615153915016</v>
      </c>
      <c r="BF8" s="650">
        <f>+entero!BF25</f>
        <v>-64879.032880982537</v>
      </c>
      <c r="BG8" s="650">
        <f>+entero!BG25</f>
        <v>-64067.514772103619</v>
      </c>
      <c r="BH8" s="650">
        <f>+entero!BH25</f>
        <v>-66282.880942301694</v>
      </c>
      <c r="BI8" s="650">
        <f>+entero!BI25</f>
        <v>-66834.390144024423</v>
      </c>
      <c r="BJ8" s="650">
        <f>+entero!BJ25</f>
        <v>-67257.32114892808</v>
      </c>
      <c r="BK8" s="650">
        <f>+entero!BK25</f>
        <v>-65027.991334582759</v>
      </c>
      <c r="BL8" s="650">
        <f>+entero!BL25</f>
        <v>-64228.712436513662</v>
      </c>
      <c r="BM8" s="650">
        <f>+entero!BM25</f>
        <v>-61989.77955595086</v>
      </c>
      <c r="BN8" s="650">
        <f>+entero!BN25</f>
        <v>-63694.572215758635</v>
      </c>
      <c r="BO8" s="650">
        <f>+entero!BO25</f>
        <v>-64695.313957981081</v>
      </c>
      <c r="BP8" s="650">
        <f>+entero!BP25</f>
        <v>-64896.284958885997</v>
      </c>
      <c r="BQ8" s="650">
        <f>+entero!BQ25</f>
        <v>-65140.840120823574</v>
      </c>
      <c r="BR8" s="650">
        <f>+entero!BR25</f>
        <v>-65115.007822482745</v>
      </c>
      <c r="BS8" s="650">
        <f>+entero!BS25</f>
        <v>-66308.059794521148</v>
      </c>
      <c r="BT8" s="650">
        <f>+entero!BT25</f>
        <v>-66686.713396128602</v>
      </c>
      <c r="BU8" s="650">
        <f>+entero!BU25</f>
        <v>-69975.856252409969</v>
      </c>
      <c r="BV8" s="650">
        <f>+entero!BV25</f>
        <v>-68744.612766179111</v>
      </c>
      <c r="BW8" s="650">
        <f>+entero!BW25</f>
        <v>-68916.057885444578</v>
      </c>
      <c r="BX8" s="650">
        <f>+entero!BX25</f>
        <v>-68511.081671989712</v>
      </c>
      <c r="BY8" s="650">
        <f>+entero!BY25</f>
        <v>-62371.181571876186</v>
      </c>
      <c r="BZ8" s="650">
        <f>+entero!BZ25</f>
        <v>-62991.898781180244</v>
      </c>
      <c r="CA8" s="650">
        <f>+entero!CA25</f>
        <v>-64621.504459789583</v>
      </c>
      <c r="CB8" s="650">
        <f>+entero!CB25</f>
        <v>-64393.307691634778</v>
      </c>
      <c r="CC8" s="650">
        <f>+entero!CC25</f>
        <v>-63958.757084868026</v>
      </c>
      <c r="CD8" s="650">
        <f>+entero!CD25</f>
        <v>-62334.519483329743</v>
      </c>
      <c r="CE8" s="650">
        <f>+entero!CE25</f>
        <v>-62536.810570389527</v>
      </c>
      <c r="CF8" s="650">
        <f>+entero!CF25</f>
        <v>-61001.96543023803</v>
      </c>
      <c r="CG8" s="650">
        <f>+entero!CG25</f>
        <v>-60353.853098806503</v>
      </c>
      <c r="CH8" s="650">
        <f>+entero!CH25</f>
        <v>-59701.351525934311</v>
      </c>
      <c r="CI8" s="650">
        <f>+entero!CI25</f>
        <v>-57673.077465773837</v>
      </c>
      <c r="CJ8" s="650">
        <f>+entero!CJ25</f>
        <v>-54156.628833257717</v>
      </c>
      <c r="CK8" s="650">
        <f>+entero!CK25</f>
        <v>-53098.83797938082</v>
      </c>
      <c r="CL8" s="650">
        <f>+entero!CL25</f>
        <v>-50820.779755080242</v>
      </c>
      <c r="CM8" s="650">
        <f>+entero!CM25</f>
        <v>-50151.201197390008</v>
      </c>
      <c r="CN8" s="650">
        <f>+entero!CN25</f>
        <v>-48542.072538107255</v>
      </c>
      <c r="CO8" s="651">
        <f>+entero!CO25</f>
        <v>-48210.079880957717</v>
      </c>
      <c r="CP8" s="652">
        <f>+entero!CP25</f>
        <v>-47349.632750081131</v>
      </c>
      <c r="CQ8" s="652">
        <f>+entero!CQ25</f>
        <v>-47115.229137844355</v>
      </c>
      <c r="CR8" s="652">
        <f>+entero!CR25</f>
        <v>-46640.435887305335</v>
      </c>
      <c r="CS8" s="653">
        <f>+entero!CS25</f>
        <v>-50151.201197390008</v>
      </c>
      <c r="CT8" s="651">
        <f>+entero!CT25</f>
        <v>1901.63665080192</v>
      </c>
      <c r="CU8" s="557">
        <f>+entero!CU25</f>
        <v>-3.9175019758562413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75"/>
      <c r="C9" s="17"/>
      <c r="D9" s="22" t="s">
        <v>43</v>
      </c>
      <c r="E9" s="650">
        <f>+entero!E26</f>
        <v>-11931.858236763219</v>
      </c>
      <c r="F9" s="650">
        <f>+entero!F26</f>
        <v>-12564.234717054193</v>
      </c>
      <c r="G9" s="650">
        <f>+entero!G26</f>
        <v>-13157.015446541927</v>
      </c>
      <c r="H9" s="650">
        <f>+entero!H26</f>
        <v>-13994.098295523072</v>
      </c>
      <c r="I9" s="650">
        <f>+entero!I26</f>
        <v>-15092.949144283639</v>
      </c>
      <c r="J9" s="650">
        <f>+entero!J26</f>
        <v>-16211.804937160685</v>
      </c>
      <c r="K9" s="650">
        <f>+entero!K26</f>
        <v>-15645.075490415855</v>
      </c>
      <c r="L9" s="650">
        <f>+entero!L26</f>
        <v>-16557.844935554949</v>
      </c>
      <c r="M9" s="650">
        <f>+entero!M26</f>
        <v>-16285.247744686087</v>
      </c>
      <c r="N9" s="650">
        <f>+entero!N26</f>
        <v>-15842.017450560101</v>
      </c>
      <c r="O9" s="650">
        <f>+entero!O26</f>
        <v>-14869.605046034345</v>
      </c>
      <c r="P9" s="650">
        <f>+entero!P26</f>
        <v>-14810.16082922297</v>
      </c>
      <c r="Q9" s="650">
        <f>+entero!Q26</f>
        <v>-12037.861640102699</v>
      </c>
      <c r="R9" s="650">
        <f>+entero!R26</f>
        <v>-12046.325549962668</v>
      </c>
      <c r="S9" s="650">
        <f>+entero!S26</f>
        <v>-11798.433159611999</v>
      </c>
      <c r="T9" s="650">
        <f>+entero!T26</f>
        <v>-12534.1795896276</v>
      </c>
      <c r="U9" s="650">
        <f>+entero!U26</f>
        <v>-14535.737468911831</v>
      </c>
      <c r="V9" s="650">
        <f>+entero!V26</f>
        <v>-14921.374404462185</v>
      </c>
      <c r="W9" s="650">
        <f>+entero!W26</f>
        <v>-16051.877890473672</v>
      </c>
      <c r="X9" s="650">
        <f>+entero!X26</f>
        <v>-17451.955823853175</v>
      </c>
      <c r="Y9" s="650">
        <f>+entero!Y26</f>
        <v>-18695.844246511424</v>
      </c>
      <c r="Z9" s="650">
        <f>+entero!Z26</f>
        <v>-19622.556781357227</v>
      </c>
      <c r="AA9" s="650">
        <f>+entero!AA26</f>
        <v>-20206.230807064483</v>
      </c>
      <c r="AB9" s="650">
        <f>+entero!AB26</f>
        <v>-20380.590815921831</v>
      </c>
      <c r="AC9" s="650">
        <f>+entero!AC26</f>
        <v>-19033.717018390915</v>
      </c>
      <c r="AD9" s="650">
        <f>+entero!AD26</f>
        <v>-20395.683250635</v>
      </c>
      <c r="AE9" s="650">
        <f>+entero!AE26</f>
        <v>-21398.482908853341</v>
      </c>
      <c r="AF9" s="650">
        <f>+entero!AF26</f>
        <v>-20515.376437737094</v>
      </c>
      <c r="AG9" s="650">
        <f>+entero!AG26</f>
        <v>-22720.668638767067</v>
      </c>
      <c r="AH9" s="650">
        <f>+entero!AH26</f>
        <v>-24039.985288323489</v>
      </c>
      <c r="AI9" s="650">
        <f>+entero!AI26</f>
        <v>-23153.205909382435</v>
      </c>
      <c r="AJ9" s="650">
        <f>+entero!AJ26</f>
        <v>-24583.659881486485</v>
      </c>
      <c r="AK9" s="650">
        <f>+entero!AK26</f>
        <v>-25793.166578529057</v>
      </c>
      <c r="AL9" s="650">
        <f>+entero!AL26</f>
        <v>-26182.201187179729</v>
      </c>
      <c r="AM9" s="650">
        <f>+entero!AM26</f>
        <v>-26496.70745701719</v>
      </c>
      <c r="AN9" s="650">
        <f>+entero!AN26</f>
        <v>-25953.885438716748</v>
      </c>
      <c r="AO9" s="650">
        <f>+entero!AO26</f>
        <v>-23173.066224700859</v>
      </c>
      <c r="AP9" s="650">
        <f>+entero!AP26</f>
        <v>-26541.033333331314</v>
      </c>
      <c r="AQ9" s="650">
        <f>+entero!AQ26</f>
        <v>-27446.881256662626</v>
      </c>
      <c r="AR9" s="650">
        <f>+entero!AR26</f>
        <v>-27543.760398590322</v>
      </c>
      <c r="AS9" s="650">
        <f>+entero!AS26</f>
        <v>-27543.760398590322</v>
      </c>
      <c r="AT9" s="650">
        <f>+entero!AT26</f>
        <v>-29605.296675278201</v>
      </c>
      <c r="AU9" s="650">
        <f>+entero!AU26</f>
        <v>-29131.072663441082</v>
      </c>
      <c r="AV9" s="650">
        <f>+entero!AV26</f>
        <v>-31072.632851696399</v>
      </c>
      <c r="AW9" s="650">
        <f>+entero!AW26</f>
        <v>-32641.457819049901</v>
      </c>
      <c r="AX9" s="650">
        <f>+entero!AX26</f>
        <v>-31624.133640066389</v>
      </c>
      <c r="AY9" s="650">
        <f>+entero!AY26</f>
        <v>-35032.5816729574</v>
      </c>
      <c r="AZ9" s="650">
        <f>+entero!AZ26</f>
        <v>-34484.140394999115</v>
      </c>
      <c r="BA9" s="650">
        <f>+entero!BA26</f>
        <v>-29315.840023017481</v>
      </c>
      <c r="BB9" s="650">
        <f>+entero!BB26</f>
        <v>-31541.942415822032</v>
      </c>
      <c r="BC9" s="650">
        <f>+entero!BC26</f>
        <v>-33255.567901084709</v>
      </c>
      <c r="BD9" s="650">
        <f>+entero!BD26</f>
        <v>-34246.472273750573</v>
      </c>
      <c r="BE9" s="650">
        <f>+entero!BE26</f>
        <v>-36347.891468227179</v>
      </c>
      <c r="BF9" s="650">
        <f>+entero!BF26</f>
        <v>-36985.8815015625</v>
      </c>
      <c r="BG9" s="650">
        <f>+entero!BG26</f>
        <v>-35653.62847587213</v>
      </c>
      <c r="BH9" s="650">
        <f>+entero!BH26</f>
        <v>-37909.190004581549</v>
      </c>
      <c r="BI9" s="650">
        <f>+entero!BI26</f>
        <v>-41299.918654736801</v>
      </c>
      <c r="BJ9" s="650">
        <f>+entero!BJ26</f>
        <v>-41345.434098601705</v>
      </c>
      <c r="BK9" s="650">
        <f>+entero!BK26</f>
        <v>-41671.917323780086</v>
      </c>
      <c r="BL9" s="650">
        <f>+entero!BL26</f>
        <v>-41205.002824314797</v>
      </c>
      <c r="BM9" s="650">
        <f>+entero!BM26</f>
        <v>-33813.097812691674</v>
      </c>
      <c r="BN9" s="650">
        <f>+entero!BN26</f>
        <v>-35379.873657794473</v>
      </c>
      <c r="BO9" s="650">
        <f>+entero!BO26</f>
        <v>-35909.120431382136</v>
      </c>
      <c r="BP9" s="650">
        <f>+entero!BP26</f>
        <v>-37354.259685190009</v>
      </c>
      <c r="BQ9" s="650">
        <f>+entero!BQ26</f>
        <v>-38644.746607878733</v>
      </c>
      <c r="BR9" s="650">
        <f>+entero!BR26</f>
        <v>-39922.86813474472</v>
      </c>
      <c r="BS9" s="650">
        <f>+entero!BS26</f>
        <v>-39064.965928607722</v>
      </c>
      <c r="BT9" s="650">
        <f>+entero!BT26</f>
        <v>-41939.025653690995</v>
      </c>
      <c r="BU9" s="650">
        <f>+entero!BU26</f>
        <v>-44207.526102950054</v>
      </c>
      <c r="BV9" s="650">
        <f>+entero!BV26</f>
        <v>-42349.181198990605</v>
      </c>
      <c r="BW9" s="650">
        <f>+entero!BW26</f>
        <v>-40838.065709731833</v>
      </c>
      <c r="BX9" s="650">
        <f>+entero!BX26</f>
        <v>-40093.649966347883</v>
      </c>
      <c r="BY9" s="650">
        <f>+entero!BY26</f>
        <v>-29328.915759721393</v>
      </c>
      <c r="BZ9" s="650">
        <f>+entero!BZ26</f>
        <v>-31461.852360015266</v>
      </c>
      <c r="CA9" s="650">
        <f>+entero!CA26</f>
        <v>-31891.980872479322</v>
      </c>
      <c r="CB9" s="650">
        <f>+entero!CB26</f>
        <v>-31100.461763368094</v>
      </c>
      <c r="CC9" s="650">
        <f>+entero!CC26</f>
        <v>-33126.363105549004</v>
      </c>
      <c r="CD9" s="650">
        <f>+entero!CD26</f>
        <v>-31763.446206964381</v>
      </c>
      <c r="CE9" s="650">
        <f>+entero!CE26</f>
        <v>-31746.886380987838</v>
      </c>
      <c r="CF9" s="650">
        <f>+entero!CF26</f>
        <v>-33903.953379198727</v>
      </c>
      <c r="CG9" s="650">
        <f>+entero!CG26</f>
        <v>-34604.179077711262</v>
      </c>
      <c r="CH9" s="650">
        <f>+entero!CH26</f>
        <v>-33442.229593978205</v>
      </c>
      <c r="CI9" s="650">
        <f>+entero!CI26</f>
        <v>-31437.801849881685</v>
      </c>
      <c r="CJ9" s="650">
        <f>+entero!CJ26</f>
        <v>-29994.733169060746</v>
      </c>
      <c r="CK9" s="650">
        <f>+entero!CK26</f>
        <v>-25516.619823106786</v>
      </c>
      <c r="CL9" s="650">
        <f>+entero!CL26</f>
        <v>-24349.971148812871</v>
      </c>
      <c r="CM9" s="650">
        <f>+entero!CM26</f>
        <v>-24269.022933861186</v>
      </c>
      <c r="CN9" s="650">
        <f>+entero!CN26</f>
        <v>-20911.831640986991</v>
      </c>
      <c r="CO9" s="651">
        <f>+entero!CO26</f>
        <v>-21229.605477776626</v>
      </c>
      <c r="CP9" s="652">
        <f>+entero!CP26</f>
        <v>-20068.955991209488</v>
      </c>
      <c r="CQ9" s="652">
        <f>+entero!CQ26</f>
        <v>-18059.001249580193</v>
      </c>
      <c r="CR9" s="652">
        <f>+entero!CR26</f>
        <v>-15862.082772082074</v>
      </c>
      <c r="CS9" s="653">
        <f>+entero!CS26</f>
        <v>-24269.022933861186</v>
      </c>
      <c r="CT9" s="651">
        <f>+entero!CT26</f>
        <v>5049.7488689049169</v>
      </c>
      <c r="CU9" s="557">
        <f>+entero!CU26</f>
        <v>-24.147807593321748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75"/>
      <c r="C10" s="17"/>
      <c r="D10" s="22" t="str">
        <f>+entero!D27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+entero!AO27</f>
        <v>1455.511738355</v>
      </c>
      <c r="AP10" s="650">
        <f>+entero!AP27</f>
        <v>0</v>
      </c>
      <c r="AQ10" s="650">
        <f>+entero!AQ27</f>
        <v>0</v>
      </c>
      <c r="AR10" s="650">
        <f>+entero!AR27</f>
        <v>0</v>
      </c>
      <c r="AS10" s="650">
        <f>+entero!AS27</f>
        <v>0</v>
      </c>
      <c r="AT10" s="650">
        <f>+entero!AT27</f>
        <v>0</v>
      </c>
      <c r="AU10" s="650">
        <f>+entero!AU27</f>
        <v>0</v>
      </c>
      <c r="AV10" s="650">
        <f>+entero!AV27</f>
        <v>0</v>
      </c>
      <c r="AW10" s="650">
        <f>+entero!AW27</f>
        <v>0</v>
      </c>
      <c r="AX10" s="650">
        <f>+entero!AX27</f>
        <v>0</v>
      </c>
      <c r="AY10" s="650">
        <f>+entero!AY27</f>
        <v>0</v>
      </c>
      <c r="AZ10" s="650">
        <f>+entero!AZ27</f>
        <v>0</v>
      </c>
      <c r="BA10" s="650">
        <f>+entero!BA27</f>
        <v>1459.122102502</v>
      </c>
      <c r="BB10" s="650">
        <f>+entero!BB27</f>
        <v>0</v>
      </c>
      <c r="BC10" s="650">
        <f>+entero!BC27</f>
        <v>0</v>
      </c>
      <c r="BD10" s="650">
        <f>+entero!BD27</f>
        <v>0</v>
      </c>
      <c r="BE10" s="650">
        <f>+entero!BE27</f>
        <v>0</v>
      </c>
      <c r="BF10" s="650">
        <f>+entero!BF27</f>
        <v>0</v>
      </c>
      <c r="BG10" s="650">
        <f>+entero!BG27</f>
        <v>0</v>
      </c>
      <c r="BH10" s="650">
        <f>+entero!BH27</f>
        <v>0</v>
      </c>
      <c r="BI10" s="650">
        <f>+entero!BI27</f>
        <v>0</v>
      </c>
      <c r="BJ10" s="650">
        <f>+entero!BJ27</f>
        <v>0</v>
      </c>
      <c r="BK10" s="650">
        <f>+entero!BK27</f>
        <v>0</v>
      </c>
      <c r="BL10" s="650">
        <f>+entero!BL27</f>
        <v>0</v>
      </c>
      <c r="BM10" s="650">
        <f>+entero!BM27</f>
        <v>5573.0120549231997</v>
      </c>
      <c r="BN10" s="650">
        <f>+entero!BN27</f>
        <v>5575.2324228890002</v>
      </c>
      <c r="BO10" s="650">
        <f>+entero!BO27</f>
        <v>5575.7902906360005</v>
      </c>
      <c r="BP10" s="650">
        <f>+entero!BP27</f>
        <v>5732.2215220583994</v>
      </c>
      <c r="BQ10" s="650">
        <f>+entero!BQ27</f>
        <v>6387.6393860655999</v>
      </c>
      <c r="BR10" s="650">
        <f>+entero!BR27</f>
        <v>6720.5717864904</v>
      </c>
      <c r="BS10" s="650">
        <f>+entero!BS27</f>
        <v>6402.3115020688001</v>
      </c>
      <c r="BT10" s="650">
        <f>+entero!BT27</f>
        <v>7008.4402740528003</v>
      </c>
      <c r="BU10" s="650">
        <f>+entero!BU27</f>
        <v>6174.7879282787999</v>
      </c>
      <c r="BV10" s="650">
        <f>+entero!BV27</f>
        <v>5572.7175188295996</v>
      </c>
      <c r="BW10" s="650">
        <f>+entero!BW27</f>
        <v>6032.0038579862003</v>
      </c>
      <c r="BX10" s="650">
        <f>+entero!BX27</f>
        <v>5550.5131906986007</v>
      </c>
      <c r="BY10" s="650">
        <f>+entero!BY27</f>
        <v>5614.7077047839994</v>
      </c>
      <c r="BZ10" s="650">
        <f>+entero!BZ27</f>
        <v>5520.3519819792009</v>
      </c>
      <c r="CA10" s="650">
        <f>+entero!CA27</f>
        <v>5515.2189933064001</v>
      </c>
      <c r="CB10" s="650">
        <f>+entero!CB27</f>
        <v>5515.5993681549999</v>
      </c>
      <c r="CC10" s="650">
        <f>+entero!CC27</f>
        <v>6006.9863481479997</v>
      </c>
      <c r="CD10" s="650">
        <f>+entero!CD27</f>
        <v>5515.1043655202002</v>
      </c>
      <c r="CE10" s="650">
        <f>+entero!CE27</f>
        <v>5514.9757570049997</v>
      </c>
      <c r="CF10" s="650">
        <f>+entero!CF27</f>
        <v>5513.6795435652002</v>
      </c>
      <c r="CG10" s="650">
        <f>+entero!CG27</f>
        <v>5513.5700385094005</v>
      </c>
      <c r="CH10" s="650">
        <f>+entero!CH27</f>
        <v>5517.9591603192002</v>
      </c>
      <c r="CI10" s="650">
        <f>+entero!CI27</f>
        <v>5517.3650404956006</v>
      </c>
      <c r="CJ10" s="650">
        <f>+entero!CJ27</f>
        <v>5517.1263421548001</v>
      </c>
      <c r="CK10" s="650">
        <f>+entero!CK27</f>
        <v>5514.0237197762008</v>
      </c>
      <c r="CL10" s="650">
        <f>+entero!CL27</f>
        <v>5514.7707535178006</v>
      </c>
      <c r="CM10" s="650">
        <f>+entero!CM27</f>
        <v>5517.6328900996004</v>
      </c>
      <c r="CN10" s="650">
        <f>+entero!CN27</f>
        <v>5517.2845569256006</v>
      </c>
      <c r="CO10" s="651">
        <f>+entero!CO27</f>
        <v>5517.1138672956004</v>
      </c>
      <c r="CP10" s="652">
        <f>+entero!CP27</f>
        <v>5517.0865561255996</v>
      </c>
      <c r="CQ10" s="652">
        <f>+entero!CQ27</f>
        <v>5517.0430708244003</v>
      </c>
      <c r="CR10" s="652">
        <f>+entero!CR27</f>
        <v>5516.9044176325997</v>
      </c>
      <c r="CS10" s="653">
        <f>+entero!CS27</f>
        <v>5517.6328900996004</v>
      </c>
      <c r="CT10" s="651">
        <f>+entero!CT27</f>
        <v>-0.38013929300086602</v>
      </c>
      <c r="CU10" s="557">
        <f>+entero!CU27</f>
        <v>-6.8899707651226549E-3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75"/>
      <c r="C11" s="17"/>
      <c r="D11" s="92" t="s">
        <v>162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4"/>
      <c r="CH11" s="654"/>
      <c r="CI11" s="654"/>
      <c r="CJ11" s="654"/>
      <c r="CK11" s="654"/>
      <c r="CL11" s="654"/>
      <c r="CM11" s="654"/>
      <c r="CN11" s="654"/>
      <c r="CO11" s="655"/>
      <c r="CP11" s="656"/>
      <c r="CQ11" s="656"/>
      <c r="CR11" s="656"/>
      <c r="CS11" s="657"/>
      <c r="CT11" s="651"/>
      <c r="CU11" s="557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75"/>
      <c r="C12" s="17"/>
      <c r="D12" s="22" t="s">
        <v>69</v>
      </c>
      <c r="E12" s="650">
        <f>+entero!E29</f>
        <v>25645.572286460003</v>
      </c>
      <c r="F12" s="650">
        <f>+entero!F29</f>
        <v>24622.515750930001</v>
      </c>
      <c r="G12" s="650">
        <f>+entero!G29</f>
        <v>24248.767373540002</v>
      </c>
      <c r="H12" s="650">
        <f>+entero!H29</f>
        <v>23824.72457106</v>
      </c>
      <c r="I12" s="650">
        <f>+entero!I29</f>
        <v>23648.226722019994</v>
      </c>
      <c r="J12" s="650">
        <f>+entero!J29</f>
        <v>23844.441160409999</v>
      </c>
      <c r="K12" s="650">
        <f>+entero!K29</f>
        <v>24704.865051889999</v>
      </c>
      <c r="L12" s="650">
        <f>+entero!L29</f>
        <v>24697.269103929997</v>
      </c>
      <c r="M12" s="650">
        <f>+entero!M29</f>
        <v>25121.753179530002</v>
      </c>
      <c r="N12" s="650">
        <f>+entero!N29</f>
        <v>26409.049688889994</v>
      </c>
      <c r="O12" s="650">
        <f>+entero!O29</f>
        <v>27318.713081509999</v>
      </c>
      <c r="P12" s="650">
        <f>+entero!P29</f>
        <v>28124.632042830002</v>
      </c>
      <c r="Q12" s="650">
        <f>+entero!Q29</f>
        <v>30295.482569939999</v>
      </c>
      <c r="R12" s="650">
        <f>+entero!R29</f>
        <v>29878.586228070002</v>
      </c>
      <c r="S12" s="650">
        <f>+entero!S29</f>
        <v>29808.667062920002</v>
      </c>
      <c r="T12" s="650">
        <f>+entero!T29</f>
        <v>29739.619144310003</v>
      </c>
      <c r="U12" s="650">
        <f>+entero!U29</f>
        <v>29250.893768460002</v>
      </c>
      <c r="V12" s="650">
        <f>+entero!V29</f>
        <v>30168.744834689998</v>
      </c>
      <c r="W12" s="650">
        <f>+entero!W29</f>
        <v>30283.664809280002</v>
      </c>
      <c r="X12" s="650">
        <f>+entero!X29</f>
        <v>30532.648274700005</v>
      </c>
      <c r="Y12" s="650">
        <f>+entero!Y29</f>
        <v>30370.906168759993</v>
      </c>
      <c r="Z12" s="650">
        <f>+entero!Z29</f>
        <v>30638.255550649999</v>
      </c>
      <c r="AA12" s="650">
        <f>+entero!AA29</f>
        <v>31432.455952240005</v>
      </c>
      <c r="AB12" s="650">
        <f>+entero!AB29</f>
        <v>32446.696645309996</v>
      </c>
      <c r="AC12" s="650">
        <f>+entero!AC29</f>
        <v>37244.249848437001</v>
      </c>
      <c r="AD12" s="650">
        <f>+entero!AD29</f>
        <v>36107.67075049549</v>
      </c>
      <c r="AE12" s="650">
        <f>+entero!AE29</f>
        <v>36176.139365153998</v>
      </c>
      <c r="AF12" s="650">
        <f>+entero!AF29</f>
        <v>36007.887858862501</v>
      </c>
      <c r="AG12" s="650">
        <f>+entero!AG29</f>
        <v>35705.659998256007</v>
      </c>
      <c r="AH12" s="650">
        <f>+entero!AH29</f>
        <v>35823.089207131998</v>
      </c>
      <c r="AI12" s="650">
        <f>+entero!AI29</f>
        <v>37107.6610888215</v>
      </c>
      <c r="AJ12" s="650">
        <f>+entero!AJ29</f>
        <v>37470.887397171799</v>
      </c>
      <c r="AK12" s="650">
        <f>+entero!AK29</f>
        <v>38190.646566401003</v>
      </c>
      <c r="AL12" s="650">
        <f>+entero!AL29</f>
        <v>38309.584206441999</v>
      </c>
      <c r="AM12" s="650">
        <f>+entero!AM29</f>
        <v>39034.533150743009</v>
      </c>
      <c r="AN12" s="650">
        <f>+entero!AN29</f>
        <v>40078.367743338997</v>
      </c>
      <c r="AO12" s="650">
        <f>+entero!AO29</f>
        <v>42821.419856407498</v>
      </c>
      <c r="AP12" s="650">
        <f>+entero!AP29</f>
        <v>41830.996366526</v>
      </c>
      <c r="AQ12" s="650">
        <f>+entero!AQ29</f>
        <v>41892.954996234497</v>
      </c>
      <c r="AR12" s="650">
        <f>+entero!AR29</f>
        <v>42329.142218833003</v>
      </c>
      <c r="AS12" s="650">
        <f>+entero!AS29</f>
        <v>42657.988702971496</v>
      </c>
      <c r="AT12" s="650">
        <f>+entero!AT29</f>
        <v>43324.360499339193</v>
      </c>
      <c r="AU12" s="650">
        <f>+entero!AU29</f>
        <v>43964.826877606894</v>
      </c>
      <c r="AV12" s="650">
        <f>+entero!AV29</f>
        <v>42964.016179094586</v>
      </c>
      <c r="AW12" s="650">
        <f>+entero!AW29</f>
        <v>43834.697136912306</v>
      </c>
      <c r="AX12" s="650">
        <f>+entero!AX29</f>
        <v>44480.472935211154</v>
      </c>
      <c r="AY12" s="650">
        <f>+entero!AY29</f>
        <v>45447.778206228919</v>
      </c>
      <c r="AZ12" s="650">
        <f>+entero!AZ29</f>
        <v>46183.335472026694</v>
      </c>
      <c r="BA12" s="650">
        <f>+entero!BA29</f>
        <v>50998.195371094458</v>
      </c>
      <c r="BB12" s="650">
        <f>+entero!BB29</f>
        <v>48607.552982802226</v>
      </c>
      <c r="BC12" s="650">
        <f>+entero!BC29</f>
        <v>48671.48909898111</v>
      </c>
      <c r="BD12" s="650">
        <f>+entero!BD29</f>
        <v>48514.825874322887</v>
      </c>
      <c r="BE12" s="650">
        <f>+entero!BE29</f>
        <v>47830.258328658776</v>
      </c>
      <c r="BF12" s="650">
        <f>+entero!BF29</f>
        <v>48411.897874234666</v>
      </c>
      <c r="BG12" s="650">
        <f>+entero!BG29</f>
        <v>50061.199623470551</v>
      </c>
      <c r="BH12" s="650">
        <f>+entero!BH29</f>
        <v>49361.426799386441</v>
      </c>
      <c r="BI12" s="650">
        <f>+entero!BI29</f>
        <v>49206.397096282344</v>
      </c>
      <c r="BJ12" s="650">
        <f>+entero!BJ29</f>
        <v>50290.640708598221</v>
      </c>
      <c r="BK12" s="650">
        <f>+entero!BK29</f>
        <v>51727.215281334124</v>
      </c>
      <c r="BL12" s="650">
        <f>+entero!BL29</f>
        <v>52708.053935999997</v>
      </c>
      <c r="BM12" s="650">
        <f>+entero!BM29</f>
        <v>57981.186573919993</v>
      </c>
      <c r="BN12" s="650">
        <f>+entero!BN29</f>
        <v>55745.036374110001</v>
      </c>
      <c r="BO12" s="650">
        <f>+entero!BO29</f>
        <v>55341.436452139998</v>
      </c>
      <c r="BP12" s="650">
        <f>+entero!BP29</f>
        <v>55421.626092499995</v>
      </c>
      <c r="BQ12" s="650">
        <f>+entero!BQ29</f>
        <v>54927.41316222</v>
      </c>
      <c r="BR12" s="650">
        <f>+entero!BR29</f>
        <v>55637.674639310004</v>
      </c>
      <c r="BS12" s="650">
        <f>+entero!BS29</f>
        <v>56613.917716260003</v>
      </c>
      <c r="BT12" s="650">
        <f>+entero!BT29</f>
        <v>55401.59871643001</v>
      </c>
      <c r="BU12" s="650">
        <f>+entero!BU29</f>
        <v>55336.900258520007</v>
      </c>
      <c r="BV12" s="650">
        <f>+entero!BV29</f>
        <v>56975.379198599985</v>
      </c>
      <c r="BW12" s="650">
        <f>+entero!BW29</f>
        <v>57888.117288289999</v>
      </c>
      <c r="BX12" s="650">
        <f>+entero!BX29</f>
        <v>60326.959420589992</v>
      </c>
      <c r="BY12" s="650">
        <f>+entero!BY29</f>
        <v>65694.033748599992</v>
      </c>
      <c r="BZ12" s="650">
        <f>+entero!BZ29</f>
        <v>63655.379903439993</v>
      </c>
      <c r="CA12" s="650">
        <f>+entero!CA29</f>
        <v>61961.986347140002</v>
      </c>
      <c r="CB12" s="650">
        <f>+entero!CB29</f>
        <v>62034.553127090003</v>
      </c>
      <c r="CC12" s="650">
        <f>+entero!CC29</f>
        <v>60956.949763599987</v>
      </c>
      <c r="CD12" s="650">
        <f>+entero!CD29</f>
        <v>62132.629435919996</v>
      </c>
      <c r="CE12" s="650">
        <f>+entero!CE29</f>
        <v>62876.378961160008</v>
      </c>
      <c r="CF12" s="650">
        <f>+entero!CF29</f>
        <v>60897.805052679993</v>
      </c>
      <c r="CG12" s="650">
        <f>+entero!CG29</f>
        <v>60398.108558390006</v>
      </c>
      <c r="CH12" s="650">
        <f>+entero!CH29</f>
        <v>61281.818871090007</v>
      </c>
      <c r="CI12" s="650">
        <f>+entero!CI29</f>
        <v>61703.746218740009</v>
      </c>
      <c r="CJ12" s="650">
        <f>+entero!CJ29</f>
        <v>63153.478805814113</v>
      </c>
      <c r="CK12" s="650">
        <f>+entero!CK29</f>
        <v>64907.230130834112</v>
      </c>
      <c r="CL12" s="650">
        <f>+entero!CL29</f>
        <v>64273.700887394109</v>
      </c>
      <c r="CM12" s="650">
        <f>+entero!CM29</f>
        <v>64832.882420444119</v>
      </c>
      <c r="CN12" s="650">
        <f>+entero!CN29</f>
        <v>68095.4075303641</v>
      </c>
      <c r="CO12" s="658">
        <f>+entero!CO29</f>
        <v>68673.397233164098</v>
      </c>
      <c r="CP12" s="659">
        <f>+entero!CP29</f>
        <v>68964.502988964116</v>
      </c>
      <c r="CQ12" s="659">
        <f>+entero!CQ29</f>
        <v>68958.492666304126</v>
      </c>
      <c r="CR12" s="659">
        <f>+entero!CR29</f>
        <v>0</v>
      </c>
      <c r="CS12" s="660">
        <f>+entero!CS29</f>
        <v>64832.882420444119</v>
      </c>
      <c r="CT12" s="651">
        <f>+entero!CT29</f>
        <v>863.08513594002579</v>
      </c>
      <c r="CU12" s="557">
        <f>+entero!CU29</f>
        <v>1.2674645284341368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75"/>
      <c r="C13" s="17"/>
      <c r="D13" s="22" t="s">
        <v>70</v>
      </c>
      <c r="E13" s="650">
        <f>+entero!E30</f>
        <v>44349.982139060005</v>
      </c>
      <c r="F13" s="650">
        <f>+entero!F30</f>
        <v>43261.412291169996</v>
      </c>
      <c r="G13" s="650">
        <f>+entero!G30</f>
        <v>43038.593695120006</v>
      </c>
      <c r="H13" s="650">
        <f>+entero!H30</f>
        <v>42468.284877179991</v>
      </c>
      <c r="I13" s="650">
        <f>+entero!I30</f>
        <v>42454.249702779991</v>
      </c>
      <c r="J13" s="650">
        <f>+entero!J30</f>
        <v>42531.827381429997</v>
      </c>
      <c r="K13" s="650">
        <f>+entero!K30</f>
        <v>44368.910534569994</v>
      </c>
      <c r="L13" s="650">
        <f>+entero!L30</f>
        <v>44458.489392989999</v>
      </c>
      <c r="M13" s="650">
        <f>+entero!M30</f>
        <v>45409.233766800004</v>
      </c>
      <c r="N13" s="650">
        <f>+entero!N30</f>
        <v>47880.454098759998</v>
      </c>
      <c r="O13" s="650">
        <f>+entero!O30</f>
        <v>48972.902599990004</v>
      </c>
      <c r="P13" s="650">
        <f>+entero!P30</f>
        <v>49491.619455849999</v>
      </c>
      <c r="Q13" s="650">
        <f>+entero!Q30</f>
        <v>52334.546232460001</v>
      </c>
      <c r="R13" s="650">
        <f>+entero!R30</f>
        <v>52565.561574250001</v>
      </c>
      <c r="S13" s="650">
        <f>+entero!S30</f>
        <v>52985.080564960001</v>
      </c>
      <c r="T13" s="650">
        <f>+entero!T30</f>
        <v>53168.961842659999</v>
      </c>
      <c r="U13" s="650">
        <f>+entero!U30</f>
        <v>52653.923143260006</v>
      </c>
      <c r="V13" s="650">
        <f>+entero!V30</f>
        <v>53583.891153490003</v>
      </c>
      <c r="W13" s="650">
        <f>+entero!W30</f>
        <v>53175.173067739997</v>
      </c>
      <c r="X13" s="650">
        <f>+entero!X30</f>
        <v>53261.222453220005</v>
      </c>
      <c r="Y13" s="650">
        <f>+entero!Y30</f>
        <v>53399.874287899998</v>
      </c>
      <c r="Z13" s="650">
        <f>+entero!Z30</f>
        <v>53931.013560920001</v>
      </c>
      <c r="AA13" s="650">
        <f>+entero!AA30</f>
        <v>54857.240814149998</v>
      </c>
      <c r="AB13" s="650">
        <f>+entero!AB30</f>
        <v>56152.299735519999</v>
      </c>
      <c r="AC13" s="650">
        <f>+entero!AC30</f>
        <v>59795.511458582994</v>
      </c>
      <c r="AD13" s="650">
        <f>+entero!AD30</f>
        <v>58687.643064259493</v>
      </c>
      <c r="AE13" s="650">
        <f>+entero!AE30</f>
        <v>59235.820405369996</v>
      </c>
      <c r="AF13" s="650">
        <f>+entero!AF30</f>
        <v>59541.201579582506</v>
      </c>
      <c r="AG13" s="650">
        <f>+entero!AG30</f>
        <v>59122.959015164008</v>
      </c>
      <c r="AH13" s="650">
        <f>+entero!AH30</f>
        <v>59524.701501433003</v>
      </c>
      <c r="AI13" s="650">
        <f>+entero!AI30</f>
        <v>61813.096313685506</v>
      </c>
      <c r="AJ13" s="650">
        <f>+entero!AJ30</f>
        <v>62057.621591589996</v>
      </c>
      <c r="AK13" s="650">
        <f>+entero!AK30</f>
        <v>63418.020179719999</v>
      </c>
      <c r="AL13" s="650">
        <f>+entero!AL30</f>
        <v>64177.645165150003</v>
      </c>
      <c r="AM13" s="650">
        <f>+entero!AM30</f>
        <v>64705.949370800001</v>
      </c>
      <c r="AN13" s="650">
        <f>+entero!AN30</f>
        <v>66284.820864516994</v>
      </c>
      <c r="AO13" s="650">
        <f>+entero!AO30</f>
        <v>70469.611502287502</v>
      </c>
      <c r="AP13" s="650">
        <f>+entero!AP30</f>
        <v>68731.166633368004</v>
      </c>
      <c r="AQ13" s="650">
        <f>+entero!AQ30</f>
        <v>68818.232481838495</v>
      </c>
      <c r="AR13" s="650">
        <f>+entero!AR30</f>
        <v>69920.000598339015</v>
      </c>
      <c r="AS13" s="650">
        <f>+entero!AS30</f>
        <v>70198.776502709501</v>
      </c>
      <c r="AT13" s="650">
        <f>+entero!AT30</f>
        <v>71002.295431863589</v>
      </c>
      <c r="AU13" s="650">
        <f>+entero!AU30</f>
        <v>72379.4522285977</v>
      </c>
      <c r="AV13" s="650">
        <f>+entero!AV30</f>
        <v>71440.51667605179</v>
      </c>
      <c r="AW13" s="650">
        <f>+entero!AW30</f>
        <v>72515.670655115915</v>
      </c>
      <c r="AX13" s="650">
        <f>+entero!AX30</f>
        <v>73115.184479007949</v>
      </c>
      <c r="AY13" s="650">
        <f>+entero!AY30</f>
        <v>74134.415856130363</v>
      </c>
      <c r="AZ13" s="650">
        <f>+entero!AZ30</f>
        <v>75692.35479805278</v>
      </c>
      <c r="BA13" s="650">
        <f>+entero!BA30</f>
        <v>82646.059704255182</v>
      </c>
      <c r="BB13" s="650">
        <f>+entero!BB30</f>
        <v>80302.280598797588</v>
      </c>
      <c r="BC13" s="650">
        <f>+entero!BC30</f>
        <v>80368.737670523798</v>
      </c>
      <c r="BD13" s="650">
        <f>+entero!BD30</f>
        <v>80073.478577673028</v>
      </c>
      <c r="BE13" s="650">
        <f>+entero!BE30</f>
        <v>79646.26757356766</v>
      </c>
      <c r="BF13" s="650">
        <f>+entero!BF30</f>
        <v>79768.63938528228</v>
      </c>
      <c r="BG13" s="650">
        <f>+entero!BG30</f>
        <v>82165.819381306908</v>
      </c>
      <c r="BH13" s="650">
        <f>+entero!BH30</f>
        <v>82453.027439881509</v>
      </c>
      <c r="BI13" s="650">
        <f>+entero!BI30</f>
        <v>82983.282688866151</v>
      </c>
      <c r="BJ13" s="650">
        <f>+entero!BJ30</f>
        <v>83937.935079830757</v>
      </c>
      <c r="BK13" s="650">
        <f>+entero!BK30</f>
        <v>86151.983389465386</v>
      </c>
      <c r="BL13" s="650">
        <f>+entero!BL30</f>
        <v>86764.301130570006</v>
      </c>
      <c r="BM13" s="650">
        <f>+entero!BM30</f>
        <v>95835.928591749995</v>
      </c>
      <c r="BN13" s="650">
        <f>+entero!BN30</f>
        <v>93159.19932947999</v>
      </c>
      <c r="BO13" s="650">
        <f>+entero!BO30</f>
        <v>92215.998880779996</v>
      </c>
      <c r="BP13" s="650">
        <f>+entero!BP30</f>
        <v>92757.126277439995</v>
      </c>
      <c r="BQ13" s="650">
        <f>+entero!BQ30</f>
        <v>93653.09530115001</v>
      </c>
      <c r="BR13" s="650">
        <f>+entero!BR30</f>
        <v>93856.359839099998</v>
      </c>
      <c r="BS13" s="650">
        <f>+entero!BS30</f>
        <v>95094.069593120003</v>
      </c>
      <c r="BT13" s="650">
        <f>+entero!BT30</f>
        <v>93713.81704917</v>
      </c>
      <c r="BU13" s="650">
        <f>+entero!BU30</f>
        <v>93915.253035380025</v>
      </c>
      <c r="BV13" s="650">
        <f>+entero!BV30</f>
        <v>96547.50702425999</v>
      </c>
      <c r="BW13" s="650">
        <f>+entero!BW30</f>
        <v>98301.218581719993</v>
      </c>
      <c r="BX13" s="650">
        <f>+entero!BX30</f>
        <v>100279.60308080999</v>
      </c>
      <c r="BY13" s="650">
        <f>+entero!BY30</f>
        <v>109988.09195566</v>
      </c>
      <c r="BZ13" s="650">
        <f>+entero!BZ30</f>
        <v>106348.33333356</v>
      </c>
      <c r="CA13" s="650">
        <f>+entero!CA30</f>
        <v>105041.72511164001</v>
      </c>
      <c r="CB13" s="650">
        <f>+entero!CB30</f>
        <v>104226.59752160999</v>
      </c>
      <c r="CC13" s="650">
        <f>+entero!CC30</f>
        <v>104134.14216728999</v>
      </c>
      <c r="CD13" s="650">
        <f>+entero!CD30</f>
        <v>106147.68217032999</v>
      </c>
      <c r="CE13" s="650">
        <f>+entero!CE30</f>
        <v>108326.18642199002</v>
      </c>
      <c r="CF13" s="650">
        <f>+entero!CF30</f>
        <v>106235.83814370999</v>
      </c>
      <c r="CG13" s="650">
        <f>+entero!CG30</f>
        <v>107838.36113228</v>
      </c>
      <c r="CH13" s="650">
        <f>+entero!CH30</f>
        <v>110229.67866184002</v>
      </c>
      <c r="CI13" s="650">
        <f>+entero!CI30</f>
        <v>111510.14740497002</v>
      </c>
      <c r="CJ13" s="650">
        <f>+entero!CJ30</f>
        <v>113723.41656999457</v>
      </c>
      <c r="CK13" s="650">
        <f>+entero!CK30</f>
        <v>117916.4742355356</v>
      </c>
      <c r="CL13" s="650">
        <f>+entero!CL30</f>
        <v>117561.52873895095</v>
      </c>
      <c r="CM13" s="650">
        <f>+entero!CM30</f>
        <v>118703.21568404538</v>
      </c>
      <c r="CN13" s="650">
        <f>+entero!CN30</f>
        <v>121458.06584994536</v>
      </c>
      <c r="CO13" s="658">
        <f>+entero!CO30</f>
        <v>121997.58930793536</v>
      </c>
      <c r="CP13" s="659">
        <f>+entero!CP30</f>
        <v>122616.96979891538</v>
      </c>
      <c r="CQ13" s="659">
        <f>+entero!CQ30</f>
        <v>124205.70115333539</v>
      </c>
      <c r="CR13" s="659">
        <f>+entero!CR30</f>
        <v>0</v>
      </c>
      <c r="CS13" s="660">
        <f>+entero!CS30</f>
        <v>118703.21568404538</v>
      </c>
      <c r="CT13" s="651">
        <f>+entero!CT30</f>
        <v>2747.6353033900377</v>
      </c>
      <c r="CU13" s="557">
        <f>+entero!CU30</f>
        <v>2.2622090053571187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75"/>
      <c r="C14" s="17"/>
      <c r="D14" s="22" t="s">
        <v>71</v>
      </c>
      <c r="E14" s="650">
        <f>+entero!E31</f>
        <v>62632.814654025802</v>
      </c>
      <c r="F14" s="650">
        <f>+entero!F31</f>
        <v>62012.237911165794</v>
      </c>
      <c r="G14" s="650">
        <f>+entero!G31</f>
        <v>62282.866322195805</v>
      </c>
      <c r="H14" s="650">
        <f>+entero!H31</f>
        <v>62459.062038605793</v>
      </c>
      <c r="I14" s="650">
        <f>+entero!I31</f>
        <v>62838.257164735798</v>
      </c>
      <c r="J14" s="650">
        <f>+entero!J31</f>
        <v>63263.128496265803</v>
      </c>
      <c r="K14" s="650">
        <f>+entero!K31</f>
        <v>65756.119667185805</v>
      </c>
      <c r="L14" s="650">
        <f>+entero!L31</f>
        <v>65902.607378715809</v>
      </c>
      <c r="M14" s="650">
        <f>+entero!M31</f>
        <v>67017.5824336558</v>
      </c>
      <c r="N14" s="650">
        <f>+entero!N31</f>
        <v>69754.988887765794</v>
      </c>
      <c r="O14" s="650">
        <f>+entero!O31</f>
        <v>71234.697349585796</v>
      </c>
      <c r="P14" s="650">
        <f>+entero!P31</f>
        <v>71559.044249735802</v>
      </c>
      <c r="Q14" s="650">
        <f>+entero!Q31</f>
        <v>74984.549777865803</v>
      </c>
      <c r="R14" s="650">
        <f>+entero!R31</f>
        <v>75325.718585885799</v>
      </c>
      <c r="S14" s="650">
        <f>+entero!S31</f>
        <v>75739.925712085809</v>
      </c>
      <c r="T14" s="650">
        <f>+entero!T31</f>
        <v>75801.991178435797</v>
      </c>
      <c r="U14" s="650">
        <f>+entero!U31</f>
        <v>75489.958072085807</v>
      </c>
      <c r="V14" s="650">
        <f>+entero!V31</f>
        <v>76400.379196155802</v>
      </c>
      <c r="W14" s="650">
        <f>+entero!W31</f>
        <v>76245.808094325796</v>
      </c>
      <c r="X14" s="650">
        <f>+entero!X31</f>
        <v>76400.320739171701</v>
      </c>
      <c r="Y14" s="650">
        <f>+entero!Y31</f>
        <v>76739.858415041701</v>
      </c>
      <c r="Z14" s="650">
        <f>+entero!Z31</f>
        <v>77909.719554511699</v>
      </c>
      <c r="AA14" s="650">
        <f>+entero!AA31</f>
        <v>79031.253344311699</v>
      </c>
      <c r="AB14" s="650">
        <f>+entero!AB31</f>
        <v>80669.947129351698</v>
      </c>
      <c r="AC14" s="650">
        <f>+entero!AC31</f>
        <v>84382.319463853695</v>
      </c>
      <c r="AD14" s="650">
        <f>+entero!AD31</f>
        <v>82889.43923241469</v>
      </c>
      <c r="AE14" s="650">
        <f>+entero!AE31</f>
        <v>83427.637294941698</v>
      </c>
      <c r="AF14" s="650">
        <f>+entero!AF31</f>
        <v>83789.583412150692</v>
      </c>
      <c r="AG14" s="650">
        <f>+entero!AG31</f>
        <v>83340.470766056911</v>
      </c>
      <c r="AH14" s="650">
        <f>+entero!AH31</f>
        <v>83937.181505270404</v>
      </c>
      <c r="AI14" s="650">
        <f>+entero!AI31</f>
        <v>86598.8640859999</v>
      </c>
      <c r="AJ14" s="650">
        <f>+entero!AJ31</f>
        <v>87368.913462263197</v>
      </c>
      <c r="AK14" s="650">
        <f>+entero!AK31</f>
        <v>89307.969362839402</v>
      </c>
      <c r="AL14" s="650">
        <f>+entero!AL31</f>
        <v>90730.317390501703</v>
      </c>
      <c r="AM14" s="650">
        <f>+entero!AM31</f>
        <v>91773.681273110196</v>
      </c>
      <c r="AN14" s="650">
        <f>+entero!AN31</f>
        <v>94331.77645408368</v>
      </c>
      <c r="AO14" s="650">
        <f>+entero!AO31</f>
        <v>99315.127231664694</v>
      </c>
      <c r="AP14" s="650">
        <f>+entero!AP31</f>
        <v>98516.216726915707</v>
      </c>
      <c r="AQ14" s="650">
        <f>+entero!AQ31</f>
        <v>99348.577483866698</v>
      </c>
      <c r="AR14" s="650">
        <f>+entero!AR31</f>
        <v>101337.7884243177</v>
      </c>
      <c r="AS14" s="650">
        <f>+entero!AS31</f>
        <v>101809.0979670587</v>
      </c>
      <c r="AT14" s="650">
        <f>+entero!AT31</f>
        <v>103184.34992402291</v>
      </c>
      <c r="AU14" s="650">
        <f>+entero!AU31</f>
        <v>105188.5761322771</v>
      </c>
      <c r="AV14" s="650">
        <f>+entero!AV31</f>
        <v>105021.32788836132</v>
      </c>
      <c r="AW14" s="650">
        <f>+entero!AW31</f>
        <v>106556.10393981548</v>
      </c>
      <c r="AX14" s="650">
        <f>+entero!AX31</f>
        <v>107786.72568253259</v>
      </c>
      <c r="AY14" s="650">
        <f>+entero!AY31</f>
        <v>109403.85375722403</v>
      </c>
      <c r="AZ14" s="650">
        <f>+entero!AZ31</f>
        <v>111729.85505637575</v>
      </c>
      <c r="BA14" s="650">
        <f>+entero!BA31</f>
        <v>119366.65706839717</v>
      </c>
      <c r="BB14" s="650">
        <f>+entero!BB31</f>
        <v>117385.65405996857</v>
      </c>
      <c r="BC14" s="650">
        <f>+entero!BC31</f>
        <v>117905.2814847393</v>
      </c>
      <c r="BD14" s="650">
        <f>+entero!BD31</f>
        <v>118394.88136048344</v>
      </c>
      <c r="BE14" s="650">
        <f>+entero!BE31</f>
        <v>118422.17607169051</v>
      </c>
      <c r="BF14" s="650">
        <f>+entero!BF31</f>
        <v>119817.08459071757</v>
      </c>
      <c r="BG14" s="650">
        <f>+entero!BG31</f>
        <v>122491.17993263465</v>
      </c>
      <c r="BH14" s="650">
        <f>+entero!BH31</f>
        <v>122835.2922999617</v>
      </c>
      <c r="BI14" s="650">
        <f>+entero!BI31</f>
        <v>123829.69990555879</v>
      </c>
      <c r="BJ14" s="650">
        <f>+entero!BJ31</f>
        <v>125662.88104628585</v>
      </c>
      <c r="BK14" s="650">
        <f>+entero!BK31</f>
        <v>128211.99222190292</v>
      </c>
      <c r="BL14" s="650">
        <f>+entero!BL31</f>
        <v>128997.96135686</v>
      </c>
      <c r="BM14" s="650">
        <f>+entero!BM31</f>
        <v>138661.27142405001</v>
      </c>
      <c r="BN14" s="650">
        <f>+entero!BN31</f>
        <v>136049.80942356001</v>
      </c>
      <c r="BO14" s="650">
        <f>+entero!BO31</f>
        <v>135287.90724203998</v>
      </c>
      <c r="BP14" s="650">
        <f>+entero!BP31</f>
        <v>135897.95399149001</v>
      </c>
      <c r="BQ14" s="650">
        <f>+entero!BQ31</f>
        <v>136879.31941299999</v>
      </c>
      <c r="BR14" s="650">
        <f>+entero!BR31</f>
        <v>137284.39870665001</v>
      </c>
      <c r="BS14" s="650">
        <f>+entero!BS31</f>
        <v>139353.69191854002</v>
      </c>
      <c r="BT14" s="650">
        <f>+entero!BT31</f>
        <v>138720.03873366999</v>
      </c>
      <c r="BU14" s="650">
        <f>+entero!BU31</f>
        <v>139926.12404522</v>
      </c>
      <c r="BV14" s="650">
        <f>+entero!BV31</f>
        <v>143430.80620456999</v>
      </c>
      <c r="BW14" s="650">
        <f>+entero!BW31</f>
        <v>146199.40293012999</v>
      </c>
      <c r="BX14" s="650">
        <f>+entero!BX31</f>
        <v>149184.73693717999</v>
      </c>
      <c r="BY14" s="650">
        <f>+entero!BY31</f>
        <v>160278.86070871001</v>
      </c>
      <c r="BZ14" s="650">
        <f>+entero!BZ31</f>
        <v>157108.58009941003</v>
      </c>
      <c r="CA14" s="650">
        <f>+entero!CA31</f>
        <v>156544.24060175999</v>
      </c>
      <c r="CB14" s="650">
        <f>+entero!CB31</f>
        <v>155857.07016415001</v>
      </c>
      <c r="CC14" s="650">
        <f>+entero!CC31</f>
        <v>156170.02365478</v>
      </c>
      <c r="CD14" s="650">
        <f>+entero!CD31</f>
        <v>159847.41810125002</v>
      </c>
      <c r="CE14" s="650">
        <f>+entero!CE31</f>
        <v>163373.74353541003</v>
      </c>
      <c r="CF14" s="650">
        <f>+entero!CF31</f>
        <v>162722.93270303</v>
      </c>
      <c r="CG14" s="650">
        <f>+entero!CG31</f>
        <v>164574.99377840001</v>
      </c>
      <c r="CH14" s="650">
        <f>+entero!CH31</f>
        <v>167303.21830317003</v>
      </c>
      <c r="CI14" s="650">
        <f>+entero!CI31</f>
        <v>169747.82814012002</v>
      </c>
      <c r="CJ14" s="650">
        <f>+entero!CJ31</f>
        <v>171591.85865482211</v>
      </c>
      <c r="CK14" s="650">
        <f>+entero!CK31</f>
        <v>175851.62846229316</v>
      </c>
      <c r="CL14" s="650">
        <f>+entero!CL31</f>
        <v>175573.3817957885</v>
      </c>
      <c r="CM14" s="650">
        <f>+entero!CM31</f>
        <v>177203.63884149294</v>
      </c>
      <c r="CN14" s="650">
        <f>+entero!CN31</f>
        <v>180012.81075678291</v>
      </c>
      <c r="CO14" s="658">
        <f>+entero!CO31</f>
        <v>180482.8064790529</v>
      </c>
      <c r="CP14" s="659">
        <f>+entero!CP31</f>
        <v>181150.98635317292</v>
      </c>
      <c r="CQ14" s="659">
        <f>+entero!CQ31</f>
        <v>182997.09707334294</v>
      </c>
      <c r="CR14" s="659">
        <f>+entero!CR31</f>
        <v>0</v>
      </c>
      <c r="CS14" s="660">
        <f>+entero!CS31</f>
        <v>177203.63884149294</v>
      </c>
      <c r="CT14" s="651">
        <f>+entero!CT31</f>
        <v>2984.2863165600284</v>
      </c>
      <c r="CU14" s="557">
        <f>+entero!CU31</f>
        <v>1.6578188541215066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75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3"/>
      <c r="CP15" s="115"/>
      <c r="CQ15" s="115"/>
      <c r="CR15" s="115"/>
      <c r="CS15" s="354"/>
      <c r="CT15" s="12"/>
      <c r="CU15" s="557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75"/>
      <c r="C16" s="17"/>
      <c r="D16" s="22" t="s">
        <v>72</v>
      </c>
      <c r="E16" s="661">
        <f>+entero!E33</f>
        <v>84.687568656156287</v>
      </c>
      <c r="F16" s="661">
        <f>+entero!F33</f>
        <v>84.331973948542242</v>
      </c>
      <c r="G16" s="661">
        <f>+entero!G33</f>
        <v>83.249717358655815</v>
      </c>
      <c r="H16" s="661">
        <f>+entero!H33</f>
        <v>82.103227596010399</v>
      </c>
      <c r="I16" s="661">
        <f>+entero!I33</f>
        <v>81.663372572488598</v>
      </c>
      <c r="J16" s="661">
        <f>+entero!J33</f>
        <v>81.295185621186889</v>
      </c>
      <c r="K16" s="661">
        <f>+entero!K33</f>
        <v>81.272318063214655</v>
      </c>
      <c r="L16" s="661">
        <f>+entero!L33</f>
        <v>81.868035979462135</v>
      </c>
      <c r="M16" s="661">
        <f>+entero!M33</f>
        <v>80.90006424730835</v>
      </c>
      <c r="N16" s="661">
        <f>+entero!N33</f>
        <v>79.436936014041592</v>
      </c>
      <c r="O16" s="661">
        <f>+entero!O33</f>
        <v>80.520731842702673</v>
      </c>
      <c r="P16" s="661">
        <f>+entero!P33</f>
        <v>80.975934305906677</v>
      </c>
      <c r="Q16" s="661">
        <f>+entero!Q33</f>
        <v>82.250799393981566</v>
      </c>
      <c r="R16" s="661">
        <f>+entero!R33</f>
        <v>81.927568861316914</v>
      </c>
      <c r="S16" s="661">
        <f>+entero!S33</f>
        <v>81.638520444450052</v>
      </c>
      <c r="T16" s="661">
        <f>+entero!T33</f>
        <v>80.484475531185694</v>
      </c>
      <c r="U16" s="661">
        <f>+entero!U33</f>
        <v>79.769156322666589</v>
      </c>
      <c r="V16" s="661">
        <f>+entero!V33</f>
        <v>81.249998601911912</v>
      </c>
      <c r="W16" s="661">
        <f>+entero!W33</f>
        <v>81.129769485730009</v>
      </c>
      <c r="X16" s="661">
        <f>+entero!X33</f>
        <v>81.306301571162749</v>
      </c>
      <c r="Y16" s="661">
        <f>+entero!Y33</f>
        <v>81.579654775284524</v>
      </c>
      <c r="Z16" s="661">
        <f>+entero!Z33</f>
        <v>81.149994662775512</v>
      </c>
      <c r="AA16" s="661">
        <f>+entero!AA33</f>
        <v>81.624118510063852</v>
      </c>
      <c r="AB16" s="661">
        <f>+entero!AB33</f>
        <v>81.744332905222905</v>
      </c>
      <c r="AC16" s="661">
        <f>+entero!AC33</f>
        <v>85.62381544515199</v>
      </c>
      <c r="AD16" s="661">
        <f>+entero!AD33</f>
        <v>84.817638345669906</v>
      </c>
      <c r="AE16" s="661">
        <f>+entero!AE33</f>
        <v>84.625428248052856</v>
      </c>
      <c r="AF16" s="661">
        <f>+entero!AF33</f>
        <v>84.925337951448284</v>
      </c>
      <c r="AG16" s="661">
        <f>+entero!AG33</f>
        <v>83.893914683509877</v>
      </c>
      <c r="AH16" s="661">
        <f>+entero!AH33</f>
        <v>84.274123937736974</v>
      </c>
      <c r="AI16" s="661">
        <f>+entero!AI33</f>
        <v>84.361812454145436</v>
      </c>
      <c r="AJ16" s="661">
        <f>+entero!AJ33</f>
        <v>83.861764251433442</v>
      </c>
      <c r="AK16" s="661">
        <f>+entero!AK33</f>
        <v>84.517988940008408</v>
      </c>
      <c r="AL16" s="661">
        <f>+entero!AL33</f>
        <v>84.968779889232806</v>
      </c>
      <c r="AM16" s="661">
        <f>+entero!AM33</f>
        <v>85.189474855503789</v>
      </c>
      <c r="AN16" s="661">
        <f>+entero!AN33</f>
        <v>85.415316012984377</v>
      </c>
      <c r="AO16" s="661">
        <f>+entero!AO33</f>
        <v>86.62098488332181</v>
      </c>
      <c r="AP16" s="661">
        <f>+entero!AP33</f>
        <v>86.783710379024058</v>
      </c>
      <c r="AQ16" s="661">
        <f>+entero!AQ33</f>
        <v>86.467900858522512</v>
      </c>
      <c r="AR16" s="661">
        <f>+entero!AR33</f>
        <v>85.872953374260788</v>
      </c>
      <c r="AS16" s="661">
        <f>+entero!AS33</f>
        <v>84.789154954478647</v>
      </c>
      <c r="AT16" s="661">
        <f>+entero!AT33</f>
        <v>84.65173051388625</v>
      </c>
      <c r="AU16" s="661">
        <f>+entero!AU33</f>
        <v>85.34436010311039</v>
      </c>
      <c r="AV16" s="661">
        <f>+entero!AV33</f>
        <v>85.672437984144452</v>
      </c>
      <c r="AW16" s="661">
        <f>+entero!AW33</f>
        <v>85.492969489012111</v>
      </c>
      <c r="AX16" s="661">
        <f>+entero!AX33</f>
        <v>85.984420565185914</v>
      </c>
      <c r="AY16" s="661">
        <f>+entero!AY33</f>
        <v>85.292674154636046</v>
      </c>
      <c r="AZ16" s="661">
        <f>+entero!AZ33</f>
        <v>85.616655022470596</v>
      </c>
      <c r="BA16" s="661">
        <f>+entero!BA33</f>
        <v>86.860127475898196</v>
      </c>
      <c r="BB16" s="661">
        <f>+entero!BB33</f>
        <v>85.828860096733891</v>
      </c>
      <c r="BC16" s="661">
        <f>+entero!BC33</f>
        <v>85.135642156970718</v>
      </c>
      <c r="BD16" s="661">
        <f>+entero!BD33</f>
        <v>85.288071359377099</v>
      </c>
      <c r="BE16" s="661">
        <f>+entero!BE33</f>
        <v>84.869764562433176</v>
      </c>
      <c r="BF16" s="661">
        <f>+entero!BF33</f>
        <v>84.793779046720545</v>
      </c>
      <c r="BG16" s="661">
        <f>+entero!BG33</f>
        <v>85.59844510505566</v>
      </c>
      <c r="BH16" s="661">
        <f>+entero!BH33</f>
        <v>85.320160271052998</v>
      </c>
      <c r="BI16" s="661">
        <f>+entero!BI33</f>
        <v>85.884546502499717</v>
      </c>
      <c r="BJ16" s="661">
        <f>+entero!BJ33</f>
        <v>85.225451256538946</v>
      </c>
      <c r="BK16" s="661">
        <f>+entero!BK33</f>
        <v>85.182964786824527</v>
      </c>
      <c r="BL16" s="661">
        <f>+entero!BL33</f>
        <v>85.334321880549723</v>
      </c>
      <c r="BM16" s="661">
        <f>+entero!BM33</f>
        <v>87.143727181908147</v>
      </c>
      <c r="BN16" s="661">
        <f>+entero!BN33</f>
        <v>86.764335043762372</v>
      </c>
      <c r="BO16" s="661">
        <f>+entero!BO33</f>
        <v>87.028208216336594</v>
      </c>
      <c r="BP16" s="661">
        <f>+entero!BP33</f>
        <v>86.580852319747365</v>
      </c>
      <c r="BQ16" s="661">
        <f>+entero!BQ33</f>
        <v>86.286169608291175</v>
      </c>
      <c r="BR16" s="661">
        <f>+entero!BR33</f>
        <v>85.853321058948538</v>
      </c>
      <c r="BS16" s="661">
        <f>+entero!BS33</f>
        <v>86.248134971333343</v>
      </c>
      <c r="BT16" s="661">
        <f>+entero!BT33</f>
        <v>86.503620026125034</v>
      </c>
      <c r="BU16" s="661">
        <f>+entero!BU33</f>
        <v>86.899514816094452</v>
      </c>
      <c r="BV16" s="661">
        <f>+entero!BV33</f>
        <v>87.492916553420443</v>
      </c>
      <c r="BW16" s="661">
        <f>+entero!BW33</f>
        <v>87.076823300589922</v>
      </c>
      <c r="BX16" s="661">
        <f>+entero!BX33</f>
        <v>87.429051186936434</v>
      </c>
      <c r="BY16" s="661">
        <f>+entero!BY33</f>
        <v>88.203445218054142</v>
      </c>
      <c r="BZ16" s="661">
        <f>+entero!BZ33</f>
        <v>87.698614095670138</v>
      </c>
      <c r="CA16" s="661">
        <f>+entero!CA33</f>
        <v>87.132964639105055</v>
      </c>
      <c r="CB16" s="661">
        <f>+entero!CB33</f>
        <v>86.592915896893658</v>
      </c>
      <c r="CC16" s="661">
        <f>+entero!CC33</f>
        <v>86.168552453661903</v>
      </c>
      <c r="CD16" s="661">
        <f>+entero!CD33</f>
        <v>85.760026663405625</v>
      </c>
      <c r="CE16" s="661">
        <f>+entero!CE33</f>
        <v>86.291797638196911</v>
      </c>
      <c r="CF16" s="661">
        <f>+entero!CF33</f>
        <v>85.622912671998364</v>
      </c>
      <c r="CG16" s="661">
        <f>+entero!CG33</f>
        <v>86.114501579644241</v>
      </c>
      <c r="CH16" s="661">
        <f>+entero!CH33</f>
        <v>85.979616989218826</v>
      </c>
      <c r="CI16" s="661">
        <f>+entero!CI33</f>
        <v>87.072952253233737</v>
      </c>
      <c r="CJ16" s="661">
        <f>+entero!CJ33</f>
        <v>87.292332011896207</v>
      </c>
      <c r="CK16" s="661">
        <f>+entero!CK33</f>
        <v>87.567595736631304</v>
      </c>
      <c r="CL16" s="661">
        <f>+entero!CL33</f>
        <v>87.543941482354342</v>
      </c>
      <c r="CM16" s="661">
        <f>+entero!CM33</f>
        <v>86.715051489081475</v>
      </c>
      <c r="CN16" s="661">
        <f>+entero!CN33</f>
        <v>87.302559332426512</v>
      </c>
      <c r="CO16" s="82">
        <f>+entero!CO33</f>
        <v>87.350824261282696</v>
      </c>
      <c r="CP16" s="615">
        <f>+entero!CP33</f>
        <v>87.467080009068596</v>
      </c>
      <c r="CQ16" s="615">
        <f>+entero!CQ33</f>
        <v>87.491171890253199</v>
      </c>
      <c r="CR16" s="615">
        <f>+entero!CR33</f>
        <v>0</v>
      </c>
      <c r="CS16" s="662">
        <f>+entero!CS33</f>
        <v>86.715051489081475</v>
      </c>
      <c r="CT16" s="95"/>
      <c r="CU16" s="557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75"/>
      <c r="C17" s="17"/>
      <c r="D17" s="22" t="s">
        <v>73</v>
      </c>
      <c r="E17" s="661">
        <f>+entero!E34</f>
        <v>73.669928665821331</v>
      </c>
      <c r="F17" s="661">
        <f>+entero!F34</f>
        <v>72.638456988386352</v>
      </c>
      <c r="G17" s="661">
        <f>+entero!G34</f>
        <v>71.802722371860327</v>
      </c>
      <c r="H17" s="661">
        <f>+entero!H34</f>
        <v>70.306627157396647</v>
      </c>
      <c r="I17" s="661">
        <f>+entero!I34</f>
        <v>69.683255699729884</v>
      </c>
      <c r="J17" s="661">
        <f>+entero!J34</f>
        <v>68.901883119263957</v>
      </c>
      <c r="K17" s="661">
        <f>+entero!K34</f>
        <v>69.118470186383661</v>
      </c>
      <c r="L17" s="661">
        <f>+entero!L34</f>
        <v>69.227597793128908</v>
      </c>
      <c r="M17" s="661">
        <f>+entero!M34</f>
        <v>68.448876821469355</v>
      </c>
      <c r="N17" s="661">
        <f>+entero!N34</f>
        <v>68.030329095236326</v>
      </c>
      <c r="O17" s="661">
        <f>+entero!O34</f>
        <v>68.445696584434927</v>
      </c>
      <c r="P17" s="661">
        <f>+entero!P34</f>
        <v>68.580572438508142</v>
      </c>
      <c r="Q17" s="661">
        <f>+entero!Q34</f>
        <v>70.027675132566685</v>
      </c>
      <c r="R17" s="661">
        <f>+entero!R34</f>
        <v>69.888354030476592</v>
      </c>
      <c r="S17" s="661">
        <f>+entero!S34</f>
        <v>69.300063805834313</v>
      </c>
      <c r="T17" s="661">
        <f>+entero!T34</f>
        <v>68.486979081606691</v>
      </c>
      <c r="U17" s="661">
        <f>+entero!U34</f>
        <v>67.909697478500448</v>
      </c>
      <c r="V17" s="661">
        <f>+entero!V34</f>
        <v>69.074312966741871</v>
      </c>
      <c r="W17" s="661">
        <f>+entero!W34</f>
        <v>69.065496355310458</v>
      </c>
      <c r="X17" s="661">
        <f>+entero!X34</f>
        <v>69.263524363248465</v>
      </c>
      <c r="Y17" s="661">
        <f>+entero!Y34</f>
        <v>69.297327798644233</v>
      </c>
      <c r="Z17" s="661">
        <f>+entero!Z34</f>
        <v>69.002398062227655</v>
      </c>
      <c r="AA17" s="661">
        <f>+entero!AA34</f>
        <v>69.279211667235359</v>
      </c>
      <c r="AB17" s="661">
        <f>+entero!AB34</f>
        <v>70.541757623496864</v>
      </c>
      <c r="AC17" s="661">
        <f>+entero!AC34</f>
        <v>76.688163385785117</v>
      </c>
      <c r="AD17" s="661">
        <f>+entero!AD34</f>
        <v>75.799729699184667</v>
      </c>
      <c r="AE17" s="661">
        <f>+entero!AE34</f>
        <v>75.66820721757847</v>
      </c>
      <c r="AF17" s="661">
        <f>+entero!AF34</f>
        <v>75.726016970299696</v>
      </c>
      <c r="AG17" s="661">
        <f>+entero!AG34</f>
        <v>74.914234966270897</v>
      </c>
      <c r="AH17" s="661">
        <f>+entero!AH34</f>
        <v>74.983084735644539</v>
      </c>
      <c r="AI17" s="661">
        <f>+entero!AI34</f>
        <v>75.543147554775601</v>
      </c>
      <c r="AJ17" s="661">
        <f>+entero!AJ34</f>
        <v>75.17390043294975</v>
      </c>
      <c r="AK17" s="661">
        <f>+entero!AK34</f>
        <v>76.240789956414673</v>
      </c>
      <c r="AL17" s="661">
        <f>+entero!AL34</f>
        <v>76.788542118766927</v>
      </c>
      <c r="AM17" s="661">
        <f>+entero!AM34</f>
        <v>76.964433360102461</v>
      </c>
      <c r="AN17" s="661">
        <f>+entero!AN34</f>
        <v>77.298101648239779</v>
      </c>
      <c r="AO17" s="661">
        <f>+entero!AO34</f>
        <v>78.549716506310205</v>
      </c>
      <c r="AP17" s="661">
        <f>+entero!AP34</f>
        <v>78.22988228038929</v>
      </c>
      <c r="AQ17" s="661">
        <f>+entero!AQ34</f>
        <v>78.058029793420687</v>
      </c>
      <c r="AR17" s="661">
        <f>+entero!AR34</f>
        <v>77.832477951206982</v>
      </c>
      <c r="AS17" s="661">
        <f>+entero!AS34</f>
        <v>77.243829840766637</v>
      </c>
      <c r="AT17" s="661">
        <f>+entero!AT34</f>
        <v>77.282974347994482</v>
      </c>
      <c r="AU17" s="661">
        <f>+entero!AU34</f>
        <v>78.025012783783467</v>
      </c>
      <c r="AV17" s="661">
        <f>+entero!AV34</f>
        <v>78.151557966017776</v>
      </c>
      <c r="AW17" s="661">
        <f>+entero!AW34</f>
        <v>78.341871893562498</v>
      </c>
      <c r="AX17" s="661">
        <f>+entero!AX34</f>
        <v>78.565345852497686</v>
      </c>
      <c r="AY17" s="661">
        <f>+entero!AY34</f>
        <v>78.299023883994678</v>
      </c>
      <c r="AZ17" s="661">
        <f>+entero!AZ34</f>
        <v>78.988611007867149</v>
      </c>
      <c r="BA17" s="661">
        <f>+entero!BA34</f>
        <v>80.529430892165152</v>
      </c>
      <c r="BB17" s="661">
        <f>+entero!BB34</f>
        <v>79.606796220592088</v>
      </c>
      <c r="BC17" s="661">
        <f>+entero!BC34</f>
        <v>79.165987818110978</v>
      </c>
      <c r="BD17" s="661">
        <f>+entero!BD34</f>
        <v>79.130304278513691</v>
      </c>
      <c r="BE17" s="661">
        <f>+entero!BE34</f>
        <v>78.825891469064928</v>
      </c>
      <c r="BF17" s="661">
        <f>+entero!BF34</f>
        <v>78.644536345413144</v>
      </c>
      <c r="BG17" s="661">
        <f>+entero!BG34</f>
        <v>79.384442273982387</v>
      </c>
      <c r="BH17" s="661">
        <f>+entero!BH34</f>
        <v>79.372960854426339</v>
      </c>
      <c r="BI17" s="661">
        <f>+entero!BI34</f>
        <v>79.89618144768869</v>
      </c>
      <c r="BJ17" s="661">
        <f>+entero!BJ34</f>
        <v>79.519359857962186</v>
      </c>
      <c r="BK17" s="661">
        <f>+entero!BK34</f>
        <v>79.711980426499395</v>
      </c>
      <c r="BL17" s="661">
        <f>+entero!BL34</f>
        <v>79.813267286677956</v>
      </c>
      <c r="BM17" s="661">
        <f>+entero!BM34</f>
        <v>81.772004122477085</v>
      </c>
      <c r="BN17" s="661">
        <f>+entero!BN34</f>
        <v>81.331805555582321</v>
      </c>
      <c r="BO17" s="661">
        <f>+entero!BO34</f>
        <v>81.27908640076754</v>
      </c>
      <c r="BP17" s="661">
        <f>+entero!BP34</f>
        <v>81.018809356912811</v>
      </c>
      <c r="BQ17" s="661">
        <f>+entero!BQ34</f>
        <v>81.005965270427566</v>
      </c>
      <c r="BR17" s="661">
        <f>+entero!BR34</f>
        <v>80.629591712573358</v>
      </c>
      <c r="BS17" s="661">
        <f>+entero!BS34</f>
        <v>80.933068495558629</v>
      </c>
      <c r="BT17" s="661">
        <f>+entero!BT34</f>
        <v>80.881584667743226</v>
      </c>
      <c r="BU17" s="661">
        <f>+entero!BU34</f>
        <v>81.27072973795471</v>
      </c>
      <c r="BV17" s="661">
        <f>+entero!BV34</f>
        <v>81.903012564586675</v>
      </c>
      <c r="BW17" s="661">
        <f>+entero!BW34</f>
        <v>81.920860682059043</v>
      </c>
      <c r="BX17" s="661">
        <f>+entero!BX34</f>
        <v>82.238070746653648</v>
      </c>
      <c r="BY17" s="661">
        <f>+entero!BY34</f>
        <v>83.442450853385225</v>
      </c>
      <c r="BZ17" s="661">
        <f>+entero!BZ34</f>
        <v>82.726479779714111</v>
      </c>
      <c r="CA17" s="661">
        <f>+entero!CA34</f>
        <v>82.365601639783463</v>
      </c>
      <c r="CB17" s="661">
        <f>+entero!CB34</f>
        <v>81.809200985689912</v>
      </c>
      <c r="CC17" s="661">
        <f>+entero!CC34</f>
        <v>81.569298124319985</v>
      </c>
      <c r="CD17" s="661">
        <f>+entero!CD34</f>
        <v>81.419929497921046</v>
      </c>
      <c r="CE17" s="661">
        <f>+entero!CE34</f>
        <v>81.923887376399819</v>
      </c>
      <c r="CF17" s="661">
        <f>+entero!CF34</f>
        <v>81.449728655897275</v>
      </c>
      <c r="CG17" s="661">
        <f>+entero!CG34</f>
        <v>81.851234972383509</v>
      </c>
      <c r="CH17" s="661">
        <f>+entero!CH34</f>
        <v>81.981501846638452</v>
      </c>
      <c r="CI17" s="661">
        <f>+entero!CI34</f>
        <v>82.825524464523809</v>
      </c>
      <c r="CJ17" s="661">
        <f>+entero!CJ34</f>
        <v>83.148498474244661</v>
      </c>
      <c r="CK17" s="661">
        <f>+entero!CK34</f>
        <v>83.733293649817028</v>
      </c>
      <c r="CL17" s="661">
        <f>+entero!CL34</f>
        <v>83.718849979472864</v>
      </c>
      <c r="CM17" s="661">
        <f>+entero!CM34</f>
        <v>83.369955898863651</v>
      </c>
      <c r="CN17" s="661">
        <f>+entero!CN34</f>
        <v>83.691851986804338</v>
      </c>
      <c r="CO17" s="82">
        <f>+entero!CO34</f>
        <v>83.733192319364207</v>
      </c>
      <c r="CP17" s="615">
        <f>+entero!CP34</f>
        <v>83.856733854730408</v>
      </c>
      <c r="CQ17" s="615">
        <f>+entero!CQ34</f>
        <v>84.068896292453005</v>
      </c>
      <c r="CR17" s="615">
        <f>+entero!CR34</f>
        <v>0</v>
      </c>
      <c r="CS17" s="662">
        <f>+entero!CS34</f>
        <v>83.369955898863651</v>
      </c>
      <c r="CT17" s="95"/>
      <c r="CU17" s="557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75"/>
      <c r="C18" s="17"/>
      <c r="D18" s="96" t="s">
        <v>74</v>
      </c>
      <c r="E18" s="663">
        <f>+entero!E35</f>
        <v>60.273576235717684</v>
      </c>
      <c r="F18" s="663">
        <f>+entero!F35</f>
        <v>59.003816889426844</v>
      </c>
      <c r="G18" s="663">
        <f>+entero!G35</f>
        <v>58.113195449165303</v>
      </c>
      <c r="H18" s="663">
        <f>+entero!H35</f>
        <v>56.732519402305414</v>
      </c>
      <c r="I18" s="663">
        <f>+entero!I35</f>
        <v>56.042252284811688</v>
      </c>
      <c r="J18" s="663">
        <f>+entero!J35</f>
        <v>55.239901421683193</v>
      </c>
      <c r="K18" s="663">
        <f>+entero!K35</f>
        <v>55.833681285608726</v>
      </c>
      <c r="L18" s="663">
        <f>+entero!L35</f>
        <v>55.80621867180917</v>
      </c>
      <c r="M18" s="663">
        <f>+entero!M35</f>
        <v>55.534033126282367</v>
      </c>
      <c r="N18" s="663">
        <f>+entero!N35</f>
        <v>56.046024180998444</v>
      </c>
      <c r="O18" s="663">
        <f>+entero!O35</f>
        <v>57.061137116288108</v>
      </c>
      <c r="P18" s="663">
        <f>+entero!P35</f>
        <v>57.751854317328423</v>
      </c>
      <c r="Q18" s="663">
        <f>+entero!Q35</f>
        <v>59.760006321845523</v>
      </c>
      <c r="R18" s="663">
        <f>+entero!R35</f>
        <v>59.856096711048458</v>
      </c>
      <c r="S18" s="663">
        <f>+entero!S35</f>
        <v>59.692379055945779</v>
      </c>
      <c r="T18" s="663">
        <f>+entero!T35</f>
        <v>59.387757288566434</v>
      </c>
      <c r="U18" s="663">
        <f>+entero!U35</f>
        <v>59.068052132404581</v>
      </c>
      <c r="V18" s="663">
        <f>+entero!V35</f>
        <v>60.112243779597407</v>
      </c>
      <c r="W18" s="663">
        <f>+entero!W35</f>
        <v>60.146838598819784</v>
      </c>
      <c r="X18" s="663">
        <f>+entero!X35</f>
        <v>60.47093279713485</v>
      </c>
      <c r="Y18" s="663">
        <f>+entero!Y35</f>
        <v>60.803096908391176</v>
      </c>
      <c r="Z18" s="663">
        <f>+entero!Z35</f>
        <v>61.085856105438886</v>
      </c>
      <c r="AA18" s="663">
        <f>+entero!AA35</f>
        <v>61.500583424061738</v>
      </c>
      <c r="AB18" s="663">
        <f>+entero!AB35</f>
        <v>62.99745827060196</v>
      </c>
      <c r="AC18" s="663">
        <f>+entero!AC35</f>
        <v>68.088230250139517</v>
      </c>
      <c r="AD18" s="663">
        <f>+entero!AD35</f>
        <v>67.798041929084462</v>
      </c>
      <c r="AE18" s="663">
        <f>+entero!AE35</f>
        <v>68.015039925485695</v>
      </c>
      <c r="AF18" s="663">
        <f>+entero!AF35</f>
        <v>68.389057435262004</v>
      </c>
      <c r="AG18" s="663">
        <f>+entero!AG35</f>
        <v>68.006842337210131</v>
      </c>
      <c r="AH18" s="663">
        <f>+entero!AH35</f>
        <v>68.320583847575008</v>
      </c>
      <c r="AI18" s="663">
        <f>+entero!AI35</f>
        <v>69.206052234518182</v>
      </c>
      <c r="AJ18" s="663">
        <f>+entero!AJ35</f>
        <v>69.368300927787857</v>
      </c>
      <c r="AK18" s="663">
        <f>+entero!AK35</f>
        <v>70.510700983551516</v>
      </c>
      <c r="AL18" s="663">
        <f>+entero!AL35</f>
        <v>71.438450074271898</v>
      </c>
      <c r="AM18" s="663">
        <f>+entero!AM35</f>
        <v>71.901239981003798</v>
      </c>
      <c r="AN18" s="663">
        <f>+entero!AN35</f>
        <v>72.458132706913574</v>
      </c>
      <c r="AO18" s="663">
        <f>+entero!AO35</f>
        <v>73.79118997100953</v>
      </c>
      <c r="AP18" s="663">
        <f>+entero!AP35</f>
        <v>73.855744510667137</v>
      </c>
      <c r="AQ18" s="663">
        <f>+entero!AQ35</f>
        <v>74.1451043958496</v>
      </c>
      <c r="AR18" s="663">
        <f>+entero!AR35</f>
        <v>74.527636455069526</v>
      </c>
      <c r="AS18" s="663">
        <f>+entero!AS35</f>
        <v>74.565441666406201</v>
      </c>
      <c r="AT18" s="663">
        <f>+entero!AT35</f>
        <v>75.119682879834926</v>
      </c>
      <c r="AU18" s="663">
        <f>+entero!AU35</f>
        <v>75.996207041878122</v>
      </c>
      <c r="AV18" s="663">
        <f>+entero!AV35</f>
        <v>76.381681131649856</v>
      </c>
      <c r="AW18" s="663">
        <f>+entero!AW35</f>
        <v>76.843705591295191</v>
      </c>
      <c r="AX18" s="663">
        <f>+entero!AX35</f>
        <v>77.278841514277261</v>
      </c>
      <c r="AY18" s="663">
        <f>+entero!AY35</f>
        <v>77.389274325543511</v>
      </c>
      <c r="AZ18" s="663">
        <f>+entero!AZ35</f>
        <v>78.149688307881917</v>
      </c>
      <c r="BA18" s="663">
        <f>+entero!BA35</f>
        <v>79.51026499272281</v>
      </c>
      <c r="BB18" s="663">
        <f>+entero!BB35</f>
        <v>79.012493047000419</v>
      </c>
      <c r="BC18" s="663">
        <f>+entero!BC35</f>
        <v>78.943838202376625</v>
      </c>
      <c r="BD18" s="663">
        <f>+entero!BD35</f>
        <v>79.17584432189399</v>
      </c>
      <c r="BE18" s="663">
        <f>+entero!BE35</f>
        <v>79.242850151247751</v>
      </c>
      <c r="BF18" s="663">
        <f>+entero!BF35</f>
        <v>79.398645333226312</v>
      </c>
      <c r="BG18" s="663">
        <f>+entero!BG35</f>
        <v>80.149569282651782</v>
      </c>
      <c r="BH18" s="663">
        <f>+entero!BH35</f>
        <v>80.403582103084645</v>
      </c>
      <c r="BI18" s="663">
        <f>+entero!BI35</f>
        <v>81.057720562922029</v>
      </c>
      <c r="BJ18" s="663">
        <f>+entero!BJ35</f>
        <v>80.973807231566212</v>
      </c>
      <c r="BK18" s="663">
        <f>+entero!BK35</f>
        <v>81.203623633035605</v>
      </c>
      <c r="BL18" s="663">
        <f>+entero!BL35</f>
        <v>81.404792892849557</v>
      </c>
      <c r="BM18" s="663">
        <f>+entero!BM35</f>
        <v>82.811047055828411</v>
      </c>
      <c r="BN18" s="663">
        <f>+entero!BN35</f>
        <v>82.578423286805801</v>
      </c>
      <c r="BO18" s="663">
        <f>+entero!BO35</f>
        <v>82.629300058484944</v>
      </c>
      <c r="BP18" s="663">
        <f>+entero!BP35</f>
        <v>82.495226635575634</v>
      </c>
      <c r="BQ18" s="663">
        <f>+entero!BQ35</f>
        <v>82.521770135965596</v>
      </c>
      <c r="BR18" s="663">
        <f>+entero!BR35</f>
        <v>82.437970508558493</v>
      </c>
      <c r="BS18" s="663">
        <f>+entero!BS35</f>
        <v>82.860840720363086</v>
      </c>
      <c r="BT18" s="663">
        <f>+entero!BT35</f>
        <v>83.021177659442088</v>
      </c>
      <c r="BU18" s="663">
        <f>+entero!BU35</f>
        <v>83.427521905848039</v>
      </c>
      <c r="BV18" s="663">
        <f>+entero!BV35</f>
        <v>83.940657653654654</v>
      </c>
      <c r="BW18" s="663">
        <f>+entero!BW35</f>
        <v>84.123377096602567</v>
      </c>
      <c r="BX18" s="663">
        <f>+entero!BX35</f>
        <v>84.363824078603528</v>
      </c>
      <c r="BY18" s="663">
        <f>+entero!BY35</f>
        <v>85.213845190488897</v>
      </c>
      <c r="BZ18" s="663">
        <f>+entero!BZ35</f>
        <v>84.916030206714154</v>
      </c>
      <c r="CA18" s="663">
        <f>+entero!CA35</f>
        <v>84.697324158212353</v>
      </c>
      <c r="CB18" s="663">
        <f>+entero!CB35</f>
        <v>84.392246278745134</v>
      </c>
      <c r="CC18" s="663">
        <f>+entero!CC35</f>
        <v>84.281418496161791</v>
      </c>
      <c r="CD18" s="663">
        <f>+entero!CD35</f>
        <v>84.396438324483057</v>
      </c>
      <c r="CE18" s="663">
        <f>+entero!CE35</f>
        <v>84.79873281647167</v>
      </c>
      <c r="CF18" s="663">
        <f>+entero!CF35</f>
        <v>84.625509020023841</v>
      </c>
      <c r="CG18" s="663">
        <f>+entero!CG35</f>
        <v>84.964700584848131</v>
      </c>
      <c r="CH18" s="663">
        <f>+entero!CH35</f>
        <v>85.067387163049787</v>
      </c>
      <c r="CI18" s="663">
        <f>+entero!CI35</f>
        <v>85.702308389915828</v>
      </c>
      <c r="CJ18" s="663">
        <f>+entero!CJ35</f>
        <v>85.80721297212456</v>
      </c>
      <c r="CK18" s="663">
        <f>+entero!CK35</f>
        <v>86.154208139066057</v>
      </c>
      <c r="CL18" s="663">
        <f>+entero!CL35</f>
        <v>86.159946978577324</v>
      </c>
      <c r="CM18" s="663">
        <f>+entero!CM35</f>
        <v>85.954494431034163</v>
      </c>
      <c r="CN18" s="663">
        <f>+entero!CN35</f>
        <v>86.144215889572635</v>
      </c>
      <c r="CO18" s="90">
        <f>+entero!CO35</f>
        <v>86.167515147776996</v>
      </c>
      <c r="CP18" s="664">
        <f>+entero!CP35</f>
        <v>86.240162867915103</v>
      </c>
      <c r="CQ18" s="664">
        <f>+entero!CQ35</f>
        <v>86.365011084005502</v>
      </c>
      <c r="CR18" s="664">
        <f>+entero!CR35</f>
        <v>0</v>
      </c>
      <c r="CS18" s="665">
        <f>+entero!CS35</f>
        <v>85.954494431034163</v>
      </c>
      <c r="CT18" s="97"/>
      <c r="CU18" s="558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55"/>
      <c r="CM30" s="55"/>
      <c r="CN30" s="217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56"/>
      <c r="CM31" s="56"/>
      <c r="CN31" s="218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4"/>
      <c r="CM32" s="54"/>
      <c r="CN32" s="216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K3:CK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O3:CS3"/>
    <mergeCell ref="CL3:CL4"/>
    <mergeCell ref="CD3:CD4"/>
    <mergeCell ref="CE3:CE4"/>
    <mergeCell ref="CN3:CN4"/>
    <mergeCell ref="CH3:CH4"/>
    <mergeCell ref="CF3:CF4"/>
    <mergeCell ref="CI3:CI4"/>
    <mergeCell ref="CJ3:CJ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M3:CM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F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9" sqref="CL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1" width="9.7109375" customWidth="1"/>
    <col min="92" max="92" width="9.7109375" style="73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370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92"/>
      <c r="CN4" s="889"/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406"/>
      <c r="CN5" s="338"/>
      <c r="CO5" s="338"/>
      <c r="CP5" s="33"/>
      <c r="CQ5" s="33"/>
      <c r="CR5" s="33"/>
      <c r="CS5" s="339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66">
        <f>+entero!E37</f>
        <v>3055.9739694734585</v>
      </c>
      <c r="F6" s="666">
        <f>+entero!F37</f>
        <v>3131.6850622955526</v>
      </c>
      <c r="G6" s="666">
        <f>+entero!G37</f>
        <v>3124.7326695437587</v>
      </c>
      <c r="H6" s="666">
        <f>+entero!H37</f>
        <v>3240.778009494979</v>
      </c>
      <c r="I6" s="666">
        <f>+entero!I37</f>
        <v>3292.0509170903879</v>
      </c>
      <c r="J6" s="666">
        <f>+entero!J37</f>
        <v>3224.7263609383072</v>
      </c>
      <c r="K6" s="666">
        <f>+entero!K37</f>
        <v>3157.0921734146341</v>
      </c>
      <c r="L6" s="666">
        <f>+entero!L37</f>
        <v>2989.8134951391676</v>
      </c>
      <c r="M6" s="666">
        <f>+entero!M37</f>
        <v>2947.7451208364419</v>
      </c>
      <c r="N6" s="666">
        <f>+entero!N37</f>
        <v>2818.5073573213776</v>
      </c>
      <c r="O6" s="666">
        <f>+entero!O37</f>
        <v>2752.319402159254</v>
      </c>
      <c r="P6" s="666">
        <f>+entero!P37</f>
        <v>2703.6891232424682</v>
      </c>
      <c r="Q6" s="666">
        <f>+entero!Q37</f>
        <v>2652.57111080917</v>
      </c>
      <c r="R6" s="666">
        <f>+entero!R37</f>
        <v>2410.3687225968433</v>
      </c>
      <c r="S6" s="666">
        <f>+entero!S37</f>
        <v>2348.7763069081702</v>
      </c>
      <c r="T6" s="666">
        <f>+entero!T37</f>
        <v>2269.4563817794801</v>
      </c>
      <c r="U6" s="666">
        <f>+entero!U37</f>
        <v>2245.220744883788</v>
      </c>
      <c r="V6" s="666">
        <f>+entero!V37</f>
        <v>2247.0461317934005</v>
      </c>
      <c r="W6" s="666">
        <f>+entero!W37</f>
        <v>2251.9987356169304</v>
      </c>
      <c r="X6" s="666">
        <f>+entero!X37</f>
        <v>2251.819633190818</v>
      </c>
      <c r="Y6" s="666">
        <f>+entero!Y37</f>
        <v>2260.8467131922525</v>
      </c>
      <c r="Z6" s="666">
        <f>+entero!Z37</f>
        <v>2293.2477557317079</v>
      </c>
      <c r="AA6" s="666">
        <f>+entero!AA37</f>
        <v>2392.9833212137737</v>
      </c>
      <c r="AB6" s="666">
        <f>+entero!AB37</f>
        <v>2441.5409592327587</v>
      </c>
      <c r="AC6" s="666">
        <f>+entero!AC37</f>
        <v>2532.5465200634007</v>
      </c>
      <c r="AD6" s="666">
        <f>+entero!AD37</f>
        <v>2564.17155329971</v>
      </c>
      <c r="AE6" s="666">
        <f>+entero!AE37</f>
        <v>2662.9810700317921</v>
      </c>
      <c r="AF6" s="666">
        <f>+entero!AF37</f>
        <v>2727.9278297956525</v>
      </c>
      <c r="AG6" s="666">
        <f>+entero!AG37</f>
        <v>2923.8761090537014</v>
      </c>
      <c r="AH6" s="666">
        <f>+entero!AH37</f>
        <v>2887.5086511973877</v>
      </c>
      <c r="AI6" s="666">
        <f>+entero!AI37</f>
        <v>2836.8003074273261</v>
      </c>
      <c r="AJ6" s="666">
        <f>+entero!AJ37</f>
        <v>2766.3669740451242</v>
      </c>
      <c r="AK6" s="666">
        <f>+entero!AK37</f>
        <v>2721.324852946143</v>
      </c>
      <c r="AL6" s="666">
        <f>+entero!AL37</f>
        <v>2625.8080586550223</v>
      </c>
      <c r="AM6" s="666">
        <f>+entero!AM37</f>
        <v>2616.3612797903934</v>
      </c>
      <c r="AN6" s="666">
        <f>+entero!AN37</f>
        <v>2710.8446474577263</v>
      </c>
      <c r="AO6" s="666">
        <f>+entero!AO37</f>
        <v>2685.480126682216</v>
      </c>
      <c r="AP6" s="666">
        <f>+entero!AP37</f>
        <v>2692.0461901166182</v>
      </c>
      <c r="AQ6" s="666">
        <f>+entero!AQ37</f>
        <v>2733.4407782565604</v>
      </c>
      <c r="AR6" s="666">
        <f>+entero!AR37</f>
        <v>2822.9167616734699</v>
      </c>
      <c r="AS6" s="666">
        <f>+entero!AS37</f>
        <v>2797.3142921530616</v>
      </c>
      <c r="AT6" s="666">
        <f>+entero!AT37</f>
        <v>2897.689581037901</v>
      </c>
      <c r="AU6" s="666">
        <f>+entero!AU37</f>
        <v>2847.9821901341111</v>
      </c>
      <c r="AV6" s="666">
        <f>+entero!AV37</f>
        <v>2811.4154404198252</v>
      </c>
      <c r="AW6" s="666">
        <f>+entero!AW37</f>
        <v>2685.9185330874634</v>
      </c>
      <c r="AX6" s="666">
        <f>+entero!AX37</f>
        <v>2671.0405044052477</v>
      </c>
      <c r="AY6" s="666">
        <f>+entero!AY37</f>
        <v>2627.4617623381928</v>
      </c>
      <c r="AZ6" s="666">
        <f>+entero!AZ37</f>
        <v>2510.3171469241988</v>
      </c>
      <c r="BA6" s="666">
        <f>+entero!BA37</f>
        <v>2413.0019464431489</v>
      </c>
      <c r="BB6" s="666">
        <f>+entero!BB37</f>
        <v>2428.5321556122449</v>
      </c>
      <c r="BC6" s="666">
        <f>+entero!BC37</f>
        <v>2536.1160906822161</v>
      </c>
      <c r="BD6" s="666">
        <f>+entero!BD37</f>
        <v>2679.1891751603498</v>
      </c>
      <c r="BE6" s="666">
        <f>+entero!BE37</f>
        <v>2740.1935937390672</v>
      </c>
      <c r="BF6" s="666">
        <f>+entero!BF37</f>
        <v>2710.1246088877551</v>
      </c>
      <c r="BG6" s="666">
        <f>+entero!BG37</f>
        <v>2854.4512984766766</v>
      </c>
      <c r="BH6" s="666">
        <f>+entero!BH37</f>
        <v>2766.013137755102</v>
      </c>
      <c r="BI6" s="666">
        <f>+entero!BI37</f>
        <v>2685.6247048104956</v>
      </c>
      <c r="BJ6" s="666">
        <f>+entero!BJ37</f>
        <v>2734.0830655976679</v>
      </c>
      <c r="BK6" s="666">
        <f>+entero!BK37</f>
        <v>2904.2346188046645</v>
      </c>
      <c r="BL6" s="666">
        <f>+entero!BL37</f>
        <v>3169.9099883381923</v>
      </c>
      <c r="BM6" s="666">
        <f>+entero!BM37</f>
        <v>3295.8235714285711</v>
      </c>
      <c r="BN6" s="666">
        <f>+entero!BN37</f>
        <v>3967.5796355685125</v>
      </c>
      <c r="BO6" s="666">
        <f>+entero!BO37</f>
        <v>4103.6273381924193</v>
      </c>
      <c r="BP6" s="666">
        <f>+entero!BP37</f>
        <v>4147.3039067055388</v>
      </c>
      <c r="BQ6" s="666">
        <f>+entero!BQ37</f>
        <v>4196.7717055393578</v>
      </c>
      <c r="BR6" s="666">
        <f>+entero!BR37</f>
        <v>4189.0607434402327</v>
      </c>
      <c r="BS6" s="666">
        <f>+entero!BS37</f>
        <v>4229.0890816326528</v>
      </c>
      <c r="BT6" s="666">
        <f>+entero!BT37</f>
        <v>4076.1638688046646</v>
      </c>
      <c r="BU6" s="666">
        <f>+entero!BU37</f>
        <v>4030.7952230320698</v>
      </c>
      <c r="BV6" s="666">
        <f>+entero!BV37</f>
        <v>4130.0212201166187</v>
      </c>
      <c r="BW6" s="666">
        <f>+entero!BW37</f>
        <v>4084.7479162886293</v>
      </c>
      <c r="BX6" s="666">
        <f>+entero!BX37</f>
        <v>4118.5551916909617</v>
      </c>
      <c r="BY6" s="666">
        <f>+entero!BY37</f>
        <v>4197.8526618075794</v>
      </c>
      <c r="BZ6" s="666">
        <f>+entero!BZ37</f>
        <v>4383.5288673469386</v>
      </c>
      <c r="CA6" s="666">
        <f>+entero!CA37</f>
        <v>4629.9042237609319</v>
      </c>
      <c r="CB6" s="666">
        <f>+entero!CB37</f>
        <v>4845.3991209912529</v>
      </c>
      <c r="CC6" s="666">
        <f>+entero!CC37</f>
        <v>4682.8660918367341</v>
      </c>
      <c r="CD6" s="666">
        <f>+entero!CD37</f>
        <v>4636.9817405247804</v>
      </c>
      <c r="CE6" s="666">
        <f>+entero!CE37</f>
        <v>4470.8377565597657</v>
      </c>
      <c r="CF6" s="666">
        <f>+entero!CF37</f>
        <v>4233.3161479591818</v>
      </c>
      <c r="CG6" s="666">
        <f>+entero!CG37</f>
        <v>3911.2144883381916</v>
      </c>
      <c r="CH6" s="666">
        <f>+entero!CH37</f>
        <v>3464.7937842565589</v>
      </c>
      <c r="CI6" s="666">
        <f>+entero!CI37</f>
        <v>3160.8506501457714</v>
      </c>
      <c r="CJ6" s="666">
        <f>+entero!CJ37</f>
        <v>2891.3354606413986</v>
      </c>
      <c r="CK6" s="666">
        <f>+entero!CK37</f>
        <v>2915.2320845481045</v>
      </c>
      <c r="CL6" s="666">
        <f>+entero!CL37</f>
        <v>2964.7953002915447</v>
      </c>
      <c r="CM6" s="666">
        <f>+entero!CM37</f>
        <v>2968.9111603498532</v>
      </c>
      <c r="CN6" s="666">
        <f>+entero!CN37</f>
        <v>2969.3623848396496</v>
      </c>
      <c r="CO6" s="667">
        <f>+entero!CO37</f>
        <v>2969.3623848396496</v>
      </c>
      <c r="CP6" s="668">
        <f>+entero!CP37</f>
        <v>2969.3623848396496</v>
      </c>
      <c r="CQ6" s="668">
        <f>+entero!CQ37</f>
        <v>2969.3623848396496</v>
      </c>
      <c r="CR6" s="668">
        <f>+entero!CR37</f>
        <v>2981.7591486880456</v>
      </c>
      <c r="CS6" s="669">
        <f>+entero!CS37</f>
        <v>2968.9111603498532</v>
      </c>
      <c r="CT6" s="667">
        <f>+entero!CT37</f>
        <v>12.396763848395949</v>
      </c>
      <c r="CU6" s="697">
        <f>+entero!CU37</f>
        <v>0.41748908491898717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1551.2123527696797</v>
      </c>
      <c r="CE7" s="640">
        <f>+entero!CE38</f>
        <v>1551.6800306122452</v>
      </c>
      <c r="CF7" s="640">
        <f>+entero!CF38</f>
        <v>1536.5550692419827</v>
      </c>
      <c r="CG7" s="640">
        <f>+entero!CG38</f>
        <v>1522.6182784256564</v>
      </c>
      <c r="CH7" s="640">
        <f>+entero!CH38</f>
        <v>1520.3306647230324</v>
      </c>
      <c r="CI7" s="640">
        <f>+entero!CI38</f>
        <v>1514.5678513119537</v>
      </c>
      <c r="CJ7" s="640">
        <f>+entero!CJ38</f>
        <v>1513.5216122448983</v>
      </c>
      <c r="CK7" s="640">
        <f>+entero!CK38</f>
        <v>1512.932959183674</v>
      </c>
      <c r="CL7" s="640">
        <f>+entero!CL38</f>
        <v>1512.8167288629741</v>
      </c>
      <c r="CM7" s="640">
        <f>+entero!CM38</f>
        <v>1512.8477492711372</v>
      </c>
      <c r="CN7" s="640">
        <f>+entero!CN38</f>
        <v>1512.8743381924203</v>
      </c>
      <c r="CO7" s="651">
        <f>+entero!CO38</f>
        <v>1512.8743381924203</v>
      </c>
      <c r="CP7" s="652">
        <f>+entero!CP38</f>
        <v>1512.8743381924203</v>
      </c>
      <c r="CQ7" s="652">
        <f>+entero!CQ38</f>
        <v>1512.8743381924203</v>
      </c>
      <c r="CR7" s="652">
        <f>+entero!CR38</f>
        <v>1512.9053586005834</v>
      </c>
      <c r="CS7" s="653">
        <f>+entero!CS38</f>
        <v>1512.8477492711372</v>
      </c>
      <c r="CT7" s="651">
        <f>+entero!CT38</f>
        <v>3.1020408163158208E-2</v>
      </c>
      <c r="CU7" s="698">
        <f>+entero!CU38</f>
        <v>2.0504286033506958E-3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10641.316740000004</v>
      </c>
      <c r="CE8" s="640">
        <f>+entero!CE39</f>
        <v>10644.525010000003</v>
      </c>
      <c r="CF8" s="640">
        <f>+entero!CF39</f>
        <v>10540.767775000002</v>
      </c>
      <c r="CG8" s="640">
        <f>+entero!CG39</f>
        <v>10445.161390000003</v>
      </c>
      <c r="CH8" s="640">
        <f>+entero!CH39</f>
        <v>10429.468360000003</v>
      </c>
      <c r="CI8" s="640">
        <f>+entero!CI39</f>
        <v>10389.935460000002</v>
      </c>
      <c r="CJ8" s="640">
        <f>+entero!CJ39</f>
        <v>10382.758260000002</v>
      </c>
      <c r="CK8" s="640">
        <f>+entero!CK39</f>
        <v>10378.720100000004</v>
      </c>
      <c r="CL8" s="640">
        <f>+entero!CL39</f>
        <v>10377.922760000003</v>
      </c>
      <c r="CM8" s="640">
        <f>+entero!CM39</f>
        <v>10378.135560000002</v>
      </c>
      <c r="CN8" s="640">
        <f>+entero!CN39</f>
        <v>10378.317960000004</v>
      </c>
      <c r="CO8" s="651">
        <f>+entero!CO39</f>
        <v>10378.317960000004</v>
      </c>
      <c r="CP8" s="652">
        <f>+entero!CP39</f>
        <v>10378.317960000004</v>
      </c>
      <c r="CQ8" s="652">
        <f>+entero!CQ39</f>
        <v>10378.317960000004</v>
      </c>
      <c r="CR8" s="652">
        <f>+entero!CR39</f>
        <v>10378.530760000003</v>
      </c>
      <c r="CS8" s="653">
        <f>+entero!CS39</f>
        <v>10378.135560000002</v>
      </c>
      <c r="CT8" s="651">
        <f>+entero!CT39</f>
        <v>0.21279999999933352</v>
      </c>
      <c r="CU8" s="698">
        <f>+entero!CU39</f>
        <v>2.0504286033506958E-3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0</v>
      </c>
      <c r="CB9" s="640">
        <f>+entero!CB40</f>
        <v>0</v>
      </c>
      <c r="CC9" s="640">
        <f>+entero!CC40</f>
        <v>0</v>
      </c>
      <c r="CD9" s="640">
        <f>+entero!CD40</f>
        <v>0</v>
      </c>
      <c r="CE9" s="640">
        <f>+entero!CE40</f>
        <v>0</v>
      </c>
      <c r="CF9" s="640">
        <f>+entero!CF40</f>
        <v>0</v>
      </c>
      <c r="CG9" s="640">
        <f>+entero!CG40</f>
        <v>0</v>
      </c>
      <c r="CH9" s="640">
        <f>+entero!CH40</f>
        <v>0</v>
      </c>
      <c r="CI9" s="640">
        <f>+entero!CI40</f>
        <v>0</v>
      </c>
      <c r="CJ9" s="640">
        <f>+entero!CJ40</f>
        <v>0</v>
      </c>
      <c r="CK9" s="640">
        <f>+entero!CK40</f>
        <v>0</v>
      </c>
      <c r="CL9" s="640">
        <f>+entero!CL40</f>
        <v>0</v>
      </c>
      <c r="CM9" s="640">
        <f>+entero!CM40</f>
        <v>0</v>
      </c>
      <c r="CN9" s="640">
        <f>+entero!CN40</f>
        <v>0</v>
      </c>
      <c r="CO9" s="651">
        <f>+entero!CO40</f>
        <v>0</v>
      </c>
      <c r="CP9" s="652">
        <f>+entero!CP40</f>
        <v>0</v>
      </c>
      <c r="CQ9" s="652">
        <f>+entero!CQ40</f>
        <v>0</v>
      </c>
      <c r="CR9" s="652">
        <f>+entero!CR40</f>
        <v>0</v>
      </c>
      <c r="CS9" s="653">
        <f>+entero!CS40</f>
        <v>0</v>
      </c>
      <c r="CT9" s="651" t="str">
        <f>+entero!CT40</f>
        <v xml:space="preserve"> </v>
      </c>
      <c r="CU9" s="698" t="str">
        <f>+entero!CU40</f>
        <v xml:space="preserve"> 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3117.5609329446052</v>
      </c>
      <c r="CB10" s="640">
        <f>+entero!CB41</f>
        <v>3305.970408163264</v>
      </c>
      <c r="CC10" s="640">
        <f>+entero!CC41</f>
        <v>3139.7384839650135</v>
      </c>
      <c r="CD10" s="640">
        <f>+entero!CD41</f>
        <v>3085.7693877551005</v>
      </c>
      <c r="CE10" s="640">
        <f>+entero!CE41</f>
        <v>2919.1577259475202</v>
      </c>
      <c r="CF10" s="640">
        <f>+entero!CF41</f>
        <v>2696.7610787171993</v>
      </c>
      <c r="CG10" s="640">
        <f>+entero!CG41</f>
        <v>2388.596209912535</v>
      </c>
      <c r="CH10" s="640">
        <f>+entero!CH41</f>
        <v>1944.4631195335264</v>
      </c>
      <c r="CI10" s="640">
        <f>+entero!CI41</f>
        <v>1646.2827988338179</v>
      </c>
      <c r="CJ10" s="640">
        <f>+entero!CJ41</f>
        <v>1377.8138483965004</v>
      </c>
      <c r="CK10" s="640">
        <f>+entero!CK41</f>
        <v>1402.2991253644304</v>
      </c>
      <c r="CL10" s="640">
        <f>+entero!CL41</f>
        <v>1451.9785714285704</v>
      </c>
      <c r="CM10" s="640">
        <f>+entero!CM41</f>
        <v>1456.0634110787162</v>
      </c>
      <c r="CN10" s="640">
        <f>+entero!CN41</f>
        <v>1456.4880466472293</v>
      </c>
      <c r="CO10" s="651">
        <f>+entero!CO41</f>
        <v>1456.4880466472293</v>
      </c>
      <c r="CP10" s="652">
        <f>+entero!CP41</f>
        <v>1456.4880466472293</v>
      </c>
      <c r="CQ10" s="652">
        <f>+entero!CQ41</f>
        <v>1456.4880466472293</v>
      </c>
      <c r="CR10" s="652">
        <f>+entero!CR41</f>
        <v>1468.8537900874624</v>
      </c>
      <c r="CS10" s="653">
        <f>+entero!CS41</f>
        <v>1456.0634110787162</v>
      </c>
      <c r="CT10" s="651">
        <f>+entero!CT41</f>
        <v>12.365743440233018</v>
      </c>
      <c r="CU10" s="698">
        <f>+entero!CU41</f>
        <v>0.84901098012430953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21386.467999999993</v>
      </c>
      <c r="CB11" s="640">
        <f>+entero!CB42</f>
        <v>22678.956999999991</v>
      </c>
      <c r="CC11" s="640">
        <f>+entero!CC42</f>
        <v>21538.605999999992</v>
      </c>
      <c r="CD11" s="640">
        <f>+entero!CD42</f>
        <v>21168.37799999999</v>
      </c>
      <c r="CE11" s="640">
        <f>+entero!CE42</f>
        <v>20025.421999999991</v>
      </c>
      <c r="CF11" s="640">
        <f>+entero!CF42</f>
        <v>18499.780999999988</v>
      </c>
      <c r="CG11" s="640">
        <f>+entero!CG42</f>
        <v>16385.76999999999</v>
      </c>
      <c r="CH11" s="640">
        <f>+entero!CH42</f>
        <v>13339.016999999993</v>
      </c>
      <c r="CI11" s="640">
        <f>+entero!CI42</f>
        <v>11293.499999999991</v>
      </c>
      <c r="CJ11" s="640">
        <f>+entero!CJ42</f>
        <v>9451.8029999999926</v>
      </c>
      <c r="CK11" s="640">
        <f>+entero!CK42</f>
        <v>9619.7719999999936</v>
      </c>
      <c r="CL11" s="640">
        <f>+entero!CL42</f>
        <v>9960.572999999993</v>
      </c>
      <c r="CM11" s="640">
        <f>+entero!CM42</f>
        <v>9988.5949999999939</v>
      </c>
      <c r="CN11" s="640">
        <f>+entero!CN42</f>
        <v>9991.5079999999944</v>
      </c>
      <c r="CO11" s="651">
        <f>+entero!CO42</f>
        <v>9991.5079999999944</v>
      </c>
      <c r="CP11" s="652">
        <f>+entero!CP42</f>
        <v>9991.5079999999944</v>
      </c>
      <c r="CQ11" s="652">
        <f>+entero!CQ42</f>
        <v>9991.5079999999944</v>
      </c>
      <c r="CR11" s="652">
        <f>+entero!CR42</f>
        <v>10076.336999999992</v>
      </c>
      <c r="CS11" s="653">
        <f>+entero!CS42</f>
        <v>9988.5949999999939</v>
      </c>
      <c r="CT11" s="651">
        <f>+entero!CT42</f>
        <v>84.828999999997905</v>
      </c>
      <c r="CU11" s="698">
        <f>+entero!CU42</f>
        <v>0.84901098012430953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40">
        <f>+entero!CI44</f>
        <v>0</v>
      </c>
      <c r="CJ12" s="640">
        <f>+entero!CJ44</f>
        <v>0</v>
      </c>
      <c r="CK12" s="640">
        <f>+entero!CK44</f>
        <v>0</v>
      </c>
      <c r="CL12" s="640">
        <f>+entero!CL44</f>
        <v>0</v>
      </c>
      <c r="CM12" s="640">
        <f>+entero!CM44</f>
        <v>0</v>
      </c>
      <c r="CN12" s="640">
        <f>+entero!CN44</f>
        <v>0</v>
      </c>
      <c r="CO12" s="651">
        <f>+entero!CO44</f>
        <v>0</v>
      </c>
      <c r="CP12" s="652">
        <f>+entero!CP44</f>
        <v>0</v>
      </c>
      <c r="CQ12" s="652">
        <f>+entero!CQ44</f>
        <v>0</v>
      </c>
      <c r="CR12" s="652">
        <f>+entero!CR44</f>
        <v>0</v>
      </c>
      <c r="CS12" s="653">
        <f>+entero!CS44</f>
        <v>0</v>
      </c>
      <c r="CT12" s="651" t="str">
        <f>+entero!CT44</f>
        <v xml:space="preserve"> </v>
      </c>
      <c r="CU12" s="698" t="str">
        <f>+entero!CU44</f>
        <v xml:space="preserve"> 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57">
        <f>+entero!CL45</f>
        <v>0.26644314868804664</v>
      </c>
      <c r="CM13" s="57">
        <f>+entero!CM45</f>
        <v>0.7</v>
      </c>
      <c r="CN13" s="57">
        <f>+entero!CN45</f>
        <v>0.65</v>
      </c>
      <c r="CO13" s="12">
        <f>+entero!CO45</f>
        <v>0.65</v>
      </c>
      <c r="CP13" s="9">
        <f>+entero!CP45</f>
        <v>0.65</v>
      </c>
      <c r="CQ13" s="9">
        <f>+entero!CQ45</f>
        <v>0.65</v>
      </c>
      <c r="CR13" s="9">
        <f>+entero!CR45</f>
        <v>0.65</v>
      </c>
      <c r="CS13" s="349">
        <f>+entero!CS45</f>
        <v>0.7</v>
      </c>
      <c r="CT13" s="695">
        <f>+entero!CT45</f>
        <v>0</v>
      </c>
      <c r="CU13" s="698">
        <f>+entero!CU45</f>
        <v>0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57">
        <f>+entero!CL46</f>
        <v>0.26644314868804664</v>
      </c>
      <c r="CM14" s="57">
        <f>+entero!CM46</f>
        <v>0.7</v>
      </c>
      <c r="CN14" s="57">
        <f>+entero!CN46</f>
        <v>0.65</v>
      </c>
      <c r="CO14" s="12">
        <f>+entero!CO46</f>
        <v>0.65</v>
      </c>
      <c r="CP14" s="9">
        <f>+entero!CP46</f>
        <v>0.65</v>
      </c>
      <c r="CQ14" s="9">
        <f>+entero!CQ46</f>
        <v>0.65</v>
      </c>
      <c r="CR14" s="9">
        <f>+entero!CR46</f>
        <v>0.65</v>
      </c>
      <c r="CS14" s="349">
        <f>+entero!CS46</f>
        <v>0.7</v>
      </c>
      <c r="CT14" s="695">
        <f>+entero!CT46</f>
        <v>0</v>
      </c>
      <c r="CU14" s="698">
        <f>+entero!CU46</f>
        <v>0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0.25</v>
      </c>
      <c r="CM15" s="57">
        <f>+entero!CM47</f>
        <v>0</v>
      </c>
      <c r="CN15" s="57">
        <f>+entero!CN47</f>
        <v>0</v>
      </c>
      <c r="CO15" s="12">
        <f>+entero!CO47</f>
        <v>0</v>
      </c>
      <c r="CP15" s="9">
        <f>+entero!CP47</f>
        <v>0</v>
      </c>
      <c r="CQ15" s="9">
        <f>+entero!CQ47</f>
        <v>0</v>
      </c>
      <c r="CR15" s="9">
        <f>+entero!CR47</f>
        <v>0</v>
      </c>
      <c r="CS15" s="349">
        <f>+entero!CS47</f>
        <v>0</v>
      </c>
      <c r="CT15" s="695">
        <f>+entero!CT47</f>
        <v>0</v>
      </c>
      <c r="CU15" s="740" t="e">
        <f>+entero!CU47</f>
        <v>#DIV/0!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57">
        <f>+entero!CL48</f>
        <v>0.23</v>
      </c>
      <c r="CM16" s="57">
        <f>+entero!CM48</f>
        <v>0.7</v>
      </c>
      <c r="CN16" s="57">
        <f>+entero!CN48</f>
        <v>0.65</v>
      </c>
      <c r="CO16" s="12">
        <f>+entero!CO48</f>
        <v>0.65</v>
      </c>
      <c r="CP16" s="9">
        <f>+entero!CP48</f>
        <v>0.65</v>
      </c>
      <c r="CQ16" s="9">
        <f>+entero!CQ48</f>
        <v>0.65</v>
      </c>
      <c r="CR16" s="9">
        <f>+entero!CR48</f>
        <v>0.65</v>
      </c>
      <c r="CS16" s="349">
        <f>+entero!CS48</f>
        <v>0.7</v>
      </c>
      <c r="CT16" s="695">
        <f>+entero!CT48</f>
        <v>0</v>
      </c>
      <c r="CU16" s="698">
        <f>+entero!CU48</f>
        <v>0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9">
        <f>+entero!CS49</f>
        <v>0</v>
      </c>
      <c r="CT17" s="695">
        <f>+entero!CT49</f>
        <v>0</v>
      </c>
      <c r="CU17" s="740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9">
        <f>+entero!CS50</f>
        <v>0</v>
      </c>
      <c r="CT18" s="695">
        <f>+entero!CT50</f>
        <v>0</v>
      </c>
      <c r="CU18" s="740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50">
        <f>+entero!CS51</f>
        <v>0</v>
      </c>
      <c r="CT19" s="696">
        <f>+entero!CT51</f>
        <v>0</v>
      </c>
      <c r="CU19" s="741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840"/>
      <c r="CO20" s="4"/>
      <c r="CP20" s="4"/>
      <c r="CQ20" s="4"/>
      <c r="CR20" s="4"/>
      <c r="CS20" s="4"/>
      <c r="CT20" s="4"/>
      <c r="CU20" s="699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35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840"/>
      <c r="CO21" s="4"/>
      <c r="CP21" s="4"/>
      <c r="CQ21" s="4"/>
      <c r="CR21" s="4"/>
      <c r="CS21" s="4"/>
      <c r="CT21" s="4"/>
      <c r="CU21" s="699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T3:CU3"/>
    <mergeCell ref="CM3:CM4"/>
    <mergeCell ref="CO3:CS3"/>
    <mergeCell ref="CK3:CK4"/>
    <mergeCell ref="CL3:CL4"/>
    <mergeCell ref="CN3:CN4"/>
    <mergeCell ref="BX3:BX4"/>
    <mergeCell ref="CC3:CC4"/>
    <mergeCell ref="CB3:CB4"/>
    <mergeCell ref="CA3:CA4"/>
    <mergeCell ref="BY3:BY4"/>
    <mergeCell ref="CJ3:CJ4"/>
    <mergeCell ref="CI3:CI4"/>
    <mergeCell ref="CF3:CF4"/>
    <mergeCell ref="CE3:CE4"/>
    <mergeCell ref="BZ3:BZ4"/>
    <mergeCell ref="CH3:CH4"/>
    <mergeCell ref="CG3:CG4"/>
    <mergeCell ref="CD3:CD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G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P24" sqref="CP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0" width="10.140625" customWidth="1"/>
    <col min="91" max="91" width="9.7109375" customWidth="1"/>
    <col min="92" max="92" width="9.7109375" style="73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370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92"/>
      <c r="CN4" s="889"/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407"/>
      <c r="CN5" s="75"/>
      <c r="CO5" s="345"/>
      <c r="CP5" s="52"/>
      <c r="CQ5" s="52"/>
      <c r="CR5" s="52"/>
      <c r="CS5" s="346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511" t="s">
        <v>213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21012.929194838194</v>
      </c>
      <c r="CF6" s="508">
        <f>+entero!CF53</f>
        <v>20996.880696489799</v>
      </c>
      <c r="CG6" s="508">
        <f>+entero!CG53</f>
        <v>21003.814097438775</v>
      </c>
      <c r="CH6" s="508">
        <f>+entero!CH53</f>
        <v>21205.187558004374</v>
      </c>
      <c r="CI6" s="508">
        <f>+entero!CI53</f>
        <v>21357.795439855683</v>
      </c>
      <c r="CJ6" s="508">
        <f>+entero!CJ53</f>
        <v>21528.719927862974</v>
      </c>
      <c r="CK6" s="508">
        <f>+entero!CK53</f>
        <v>21958.154116558737</v>
      </c>
      <c r="CL6" s="508">
        <f>+entero!CL53</f>
        <v>21807.960731962525</v>
      </c>
      <c r="CM6" s="508">
        <f>+entero!CM53</f>
        <v>21973.04178363891</v>
      </c>
      <c r="CN6" s="508">
        <f>+entero!CN53</f>
        <v>22184.292315662231</v>
      </c>
      <c r="CO6" s="670">
        <f>+entero!CO53</f>
        <v>22257.154825732203</v>
      </c>
      <c r="CP6" s="671">
        <f>+entero!CP53</f>
        <v>22364.413589015003</v>
      </c>
      <c r="CQ6" s="671">
        <f>+entero!CQ53</f>
        <v>22637.110556892549</v>
      </c>
      <c r="CR6" s="671">
        <f>+entero!CR53</f>
        <v>0</v>
      </c>
      <c r="CS6" s="672">
        <f>+entero!CS53</f>
        <v>21867.226238703053</v>
      </c>
      <c r="CT6" s="670">
        <f>+entero!CT53</f>
        <v>452.81824123031765</v>
      </c>
      <c r="CU6" s="559">
        <f>+entero!CU53</f>
        <v>2.0411660412111843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506" t="s">
        <v>218</v>
      </c>
      <c r="E7" s="701">
        <f>+entero!E54</f>
        <v>51.727152070935503</v>
      </c>
      <c r="F7" s="701">
        <f>+entero!F54</f>
        <v>51.133659524873487</v>
      </c>
      <c r="G7" s="701">
        <f>+entero!G54</f>
        <v>50.612696094026511</v>
      </c>
      <c r="H7" s="701">
        <f>+entero!H54</f>
        <v>49.611305595307712</v>
      </c>
      <c r="I7" s="701">
        <f>+entero!I54</f>
        <v>48.916552660337778</v>
      </c>
      <c r="J7" s="701">
        <f>+entero!J54</f>
        <v>47.411505283843887</v>
      </c>
      <c r="K7" s="701">
        <f>+entero!K54</f>
        <v>48.232964993599921</v>
      </c>
      <c r="L7" s="701">
        <f>+entero!L54</f>
        <v>48.262101736828008</v>
      </c>
      <c r="M7" s="701">
        <f>+entero!M54</f>
        <v>47.316358988207192</v>
      </c>
      <c r="N7" s="701">
        <f>+entero!N54</f>
        <v>48.25530152386002</v>
      </c>
      <c r="O7" s="701">
        <f>+entero!O54</f>
        <v>49.012342617898149</v>
      </c>
      <c r="P7" s="701">
        <f>+entero!P54</f>
        <v>49.813842218581513</v>
      </c>
      <c r="Q7" s="701">
        <f>+entero!Q54</f>
        <v>50.969723080935779</v>
      </c>
      <c r="R7" s="701">
        <f>+entero!R54</f>
        <v>0</v>
      </c>
      <c r="S7" s="701">
        <f>+entero!S54</f>
        <v>0</v>
      </c>
      <c r="T7" s="701">
        <f>+entero!T54</f>
        <v>0</v>
      </c>
      <c r="U7" s="701">
        <f>+entero!U54</f>
        <v>0</v>
      </c>
      <c r="V7" s="701">
        <f>+entero!V54</f>
        <v>0</v>
      </c>
      <c r="W7" s="701">
        <f>+entero!W54</f>
        <v>0</v>
      </c>
      <c r="X7" s="701">
        <f>+entero!X54</f>
        <v>0</v>
      </c>
      <c r="Y7" s="701">
        <f>+entero!Y54</f>
        <v>0</v>
      </c>
      <c r="Z7" s="701">
        <f>+entero!Z54</f>
        <v>0</v>
      </c>
      <c r="AA7" s="701">
        <f>+entero!AA54</f>
        <v>0</v>
      </c>
      <c r="AB7" s="701">
        <f>+entero!AB54</f>
        <v>0</v>
      </c>
      <c r="AC7" s="701">
        <f>+entero!AC54</f>
        <v>58.145068410508749</v>
      </c>
      <c r="AD7" s="701">
        <f>+entero!AD54</f>
        <v>58.365569329977504</v>
      </c>
      <c r="AE7" s="701">
        <f>+entero!AE54</f>
        <v>58.807248180688333</v>
      </c>
      <c r="AF7" s="701">
        <f>+entero!AF54</f>
        <v>59.558198630217021</v>
      </c>
      <c r="AG7" s="701">
        <f>+entero!AG54</f>
        <v>59.085732785894209</v>
      </c>
      <c r="AH7" s="701">
        <f>+entero!AH54</f>
        <v>59.3598739312135</v>
      </c>
      <c r="AI7" s="701">
        <f>+entero!AI54</f>
        <v>60.578190432634884</v>
      </c>
      <c r="AJ7" s="701">
        <f>+entero!AJ54</f>
        <v>60.504108737334086</v>
      </c>
      <c r="AK7" s="701">
        <f>+entero!AK54</f>
        <v>62.005837772806949</v>
      </c>
      <c r="AL7" s="701">
        <f>+entero!AL54</f>
        <v>63.133984676621566</v>
      </c>
      <c r="AM7" s="701">
        <f>+entero!AM54</f>
        <v>63.45015851799446</v>
      </c>
      <c r="AN7" s="701">
        <f>+entero!AN54</f>
        <v>64.625068167142288</v>
      </c>
      <c r="AO7" s="701">
        <f>+entero!AO54</f>
        <v>65.736999268964922</v>
      </c>
      <c r="AP7" s="701">
        <f>+entero!AP54</f>
        <v>66.140406184457731</v>
      </c>
      <c r="AQ7" s="701">
        <f>+entero!AQ54</f>
        <v>66.727961165597506</v>
      </c>
      <c r="AR7" s="701">
        <f>+entero!AR54</f>
        <v>67.480303731025231</v>
      </c>
      <c r="AS7" s="701">
        <f>+entero!AS54</f>
        <v>67.384912755293641</v>
      </c>
      <c r="AT7" s="701">
        <f>+entero!AT54</f>
        <v>68.391859628769907</v>
      </c>
      <c r="AU7" s="701">
        <f>+entero!AU54</f>
        <v>69.360597153899874</v>
      </c>
      <c r="AV7" s="701">
        <f>+entero!AV54</f>
        <v>69.982818834754497</v>
      </c>
      <c r="AW7" s="701">
        <f>+entero!AW54</f>
        <v>70.516102973323385</v>
      </c>
      <c r="AX7" s="701">
        <f>+entero!AX54</f>
        <v>70.848767160945513</v>
      </c>
      <c r="AY7" s="701">
        <f>+entero!AY54</f>
        <v>70.933489308554158</v>
      </c>
      <c r="AZ7" s="701">
        <f>+entero!AZ54</f>
        <v>71.480889610536238</v>
      </c>
      <c r="BA7" s="701">
        <f>+entero!BA54</f>
        <v>72.718015380159841</v>
      </c>
      <c r="BB7" s="701">
        <f>+entero!BB54</f>
        <v>72.410804568011002</v>
      </c>
      <c r="BC7" s="701">
        <f>+entero!BC54</f>
        <v>72.782479911099145</v>
      </c>
      <c r="BD7" s="701">
        <f>+entero!BD54</f>
        <v>73.1903283469114</v>
      </c>
      <c r="BE7" s="701">
        <f>+entero!BE54</f>
        <v>73.12073202570221</v>
      </c>
      <c r="BF7" s="701">
        <f>+entero!BF54</f>
        <v>73.808207497036719</v>
      </c>
      <c r="BG7" s="701">
        <f>+entero!BG54</f>
        <v>74.920466547110948</v>
      </c>
      <c r="BH7" s="701">
        <f>+entero!BH54</f>
        <v>75.482891157535818</v>
      </c>
      <c r="BI7" s="701">
        <f>+entero!BI54</f>
        <v>76.463588400680123</v>
      </c>
      <c r="BJ7" s="701">
        <f>+entero!BJ54</f>
        <v>76.373049337756044</v>
      </c>
      <c r="BK7" s="701">
        <f>+entero!BK54</f>
        <v>76.728157816989608</v>
      </c>
      <c r="BL7" s="701">
        <f>+entero!BL54</f>
        <v>77.434907464096554</v>
      </c>
      <c r="BM7" s="701">
        <f>+entero!BM54</f>
        <v>78.898152631609079</v>
      </c>
      <c r="BN7" s="701">
        <f>+entero!BN54</f>
        <v>79.074503336060289</v>
      </c>
      <c r="BO7" s="701">
        <f>+entero!BO54</f>
        <v>79.181617321576297</v>
      </c>
      <c r="BP7" s="701">
        <f>+entero!BP54</f>
        <v>79.092362337921713</v>
      </c>
      <c r="BQ7" s="701">
        <f>+entero!BQ54</f>
        <v>79.396558658773813</v>
      </c>
      <c r="BR7" s="701">
        <f>+entero!BR54</f>
        <v>79.238303983454756</v>
      </c>
      <c r="BS7" s="701">
        <f>+entero!BS54</f>
        <v>79.633614683688165</v>
      </c>
      <c r="BT7" s="701">
        <f>+entero!BT54</f>
        <v>80.01258371889692</v>
      </c>
      <c r="BU7" s="701">
        <f>+entero!BU54</f>
        <v>80.599010913293355</v>
      </c>
      <c r="BV7" s="701">
        <f>+entero!BV54</f>
        <v>81.378263668595679</v>
      </c>
      <c r="BW7" s="701">
        <f>+entero!BW54</f>
        <v>81.687768714648044</v>
      </c>
      <c r="BX7" s="701">
        <f>+entero!BX54</f>
        <v>82.026441293331359</v>
      </c>
      <c r="BY7" s="701">
        <f>+entero!BY54</f>
        <v>82.616982937023636</v>
      </c>
      <c r="BZ7" s="701">
        <f>+entero!BZ54</f>
        <v>82.456661356542313</v>
      </c>
      <c r="CA7" s="701">
        <f>+entero!CA54</f>
        <v>82.415091038418879</v>
      </c>
      <c r="CB7" s="701">
        <f>+entero!CB54</f>
        <v>82.331898666147609</v>
      </c>
      <c r="CC7" s="701">
        <f>+entero!CC54</f>
        <v>82.276099841935775</v>
      </c>
      <c r="CD7" s="701">
        <f>+entero!CD54</f>
        <v>82.281523583069401</v>
      </c>
      <c r="CE7" s="701">
        <f>+entero!CE54</f>
        <v>82.464204991421497</v>
      </c>
      <c r="CF7" s="701">
        <f>+entero!CF54</f>
        <v>82.557040296329959</v>
      </c>
      <c r="CG7" s="701">
        <f>+entero!CG54</f>
        <v>82.523740512203531</v>
      </c>
      <c r="CH7" s="701">
        <f>+entero!CH54</f>
        <v>82.284984138614348</v>
      </c>
      <c r="CI7" s="701">
        <f>+entero!CI54</f>
        <v>82.863408882852056</v>
      </c>
      <c r="CJ7" s="701">
        <f>+entero!CJ54</f>
        <v>83.020716504615024</v>
      </c>
      <c r="CK7" s="701">
        <f>+entero!CK54</f>
        <v>83.341906382099396</v>
      </c>
      <c r="CL7" s="701">
        <f>+entero!CL54</f>
        <v>83.254486362195493</v>
      </c>
      <c r="CM7" s="701">
        <f>+entero!CM54</f>
        <v>83.207873910045748</v>
      </c>
      <c r="CN7" s="701">
        <f>+entero!CN54</f>
        <v>83.366160242930704</v>
      </c>
      <c r="CO7" s="702">
        <f>+entero!CO54</f>
        <v>83.226550065839405</v>
      </c>
      <c r="CP7" s="703">
        <f>+entero!CP54</f>
        <v>83.341159753226805</v>
      </c>
      <c r="CQ7" s="703">
        <f>+entero!CQ54</f>
        <v>83.466901542821901</v>
      </c>
      <c r="CR7" s="703">
        <f>+entero!CR54</f>
        <v>0</v>
      </c>
      <c r="CS7" s="704">
        <f>+entero!CS54</f>
        <v>83.207873910045748</v>
      </c>
      <c r="CT7" s="670"/>
      <c r="CU7" s="559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199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18946.857233409624</v>
      </c>
      <c r="CF8" s="508">
        <f>+entero!CF55</f>
        <v>18877.349253413995</v>
      </c>
      <c r="CG8" s="508">
        <f>+entero!CG55</f>
        <v>19181.69617837172</v>
      </c>
      <c r="CH8" s="508">
        <f>+entero!CH55</f>
        <v>19623.205508470848</v>
      </c>
      <c r="CI8" s="508">
        <f>+entero!CI55</f>
        <v>19902.438782596208</v>
      </c>
      <c r="CJ8" s="508">
        <f>+entero!CJ55</f>
        <v>20201.65215836911</v>
      </c>
      <c r="CK8" s="508">
        <f>+entero!CK55</f>
        <v>20667.463144168094</v>
      </c>
      <c r="CL8" s="508">
        <f>+entero!CL55</f>
        <v>20496.597642199493</v>
      </c>
      <c r="CM8" s="508">
        <f>+entero!CM55</f>
        <v>20649.659285038328</v>
      </c>
      <c r="CN8" s="508">
        <f>+entero!CN55</f>
        <v>20851.901199568936</v>
      </c>
      <c r="CO8" s="670">
        <f>+entero!CO55</f>
        <v>20922.39567115494</v>
      </c>
      <c r="CP8" s="671">
        <f>+entero!CP55</f>
        <v>21026.324669714711</v>
      </c>
      <c r="CQ8" s="671">
        <f>+entero!CQ55</f>
        <v>21296.320152752611</v>
      </c>
      <c r="CR8" s="671">
        <f>+entero!CR55</f>
        <v>0</v>
      </c>
      <c r="CS8" s="672">
        <f>+entero!CS55</f>
        <v>20649.659285038328</v>
      </c>
      <c r="CT8" s="670">
        <f>+entero!CT55</f>
        <v>444.4189531836746</v>
      </c>
      <c r="CU8" s="559">
        <f>+entero!CU55</f>
        <v>2.1313114278177281</v>
      </c>
      <c r="CV8" s="3"/>
      <c r="CW8" s="509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700" t="s">
        <v>193</v>
      </c>
      <c r="E9" s="701">
        <f>+entero!E56</f>
        <v>46.862771685166102</v>
      </c>
      <c r="F9" s="705">
        <f>+entero!F56</f>
        <v>46.32426177659169</v>
      </c>
      <c r="G9" s="705">
        <f>+entero!G56</f>
        <v>45.755709676836467</v>
      </c>
      <c r="H9" s="705">
        <f>+entero!H56</f>
        <v>44.560042978442993</v>
      </c>
      <c r="I9" s="705">
        <f>+entero!I56</f>
        <v>43.791842978449225</v>
      </c>
      <c r="J9" s="705">
        <f>+entero!J56</f>
        <v>42.688610820507478</v>
      </c>
      <c r="K9" s="705">
        <f>+entero!K56</f>
        <v>43.854588430115086</v>
      </c>
      <c r="L9" s="705">
        <f>+entero!L56</f>
        <v>43.763649790868278</v>
      </c>
      <c r="M9" s="705">
        <f>+entero!M56</f>
        <v>43.020278904289206</v>
      </c>
      <c r="N9" s="705">
        <f>+entero!N56</f>
        <v>44.274967823234839</v>
      </c>
      <c r="O9" s="705">
        <f>+entero!O56</f>
        <v>45.206314800105005</v>
      </c>
      <c r="P9" s="705">
        <f>+entero!P56</f>
        <v>45.88628527609788</v>
      </c>
      <c r="Q9" s="705">
        <f>+entero!Q56</f>
        <v>47.528352868071586</v>
      </c>
      <c r="R9" s="705">
        <f>+entero!R56</f>
        <v>48.263784021680948</v>
      </c>
      <c r="S9" s="705">
        <f>+entero!S56</f>
        <v>48.436758880543707</v>
      </c>
      <c r="T9" s="705">
        <f>+entero!T56</f>
        <v>47.985195381865857</v>
      </c>
      <c r="U9" s="705">
        <f>+entero!U56</f>
        <v>47.303110509328782</v>
      </c>
      <c r="V9" s="705">
        <f>+entero!V56</f>
        <v>48.705220800017933</v>
      </c>
      <c r="W9" s="705">
        <f>+entero!W56</f>
        <v>48.502395339910684</v>
      </c>
      <c r="X9" s="705">
        <f>+entero!X56</f>
        <v>48.667212205744995</v>
      </c>
      <c r="Y9" s="705">
        <f>+entero!Y56</f>
        <v>49.266792109175064</v>
      </c>
      <c r="Z9" s="705">
        <f>+entero!Z56</f>
        <v>49.657480226141679</v>
      </c>
      <c r="AA9" s="705">
        <f>+entero!AA56</f>
        <v>50.010920392071881</v>
      </c>
      <c r="AB9" s="705">
        <f>+entero!AB56</f>
        <v>51.688468661517653</v>
      </c>
      <c r="AC9" s="705">
        <f>+entero!AC56</f>
        <v>56.12401510574626</v>
      </c>
      <c r="AD9" s="705">
        <f>+entero!AD56</f>
        <v>56.41267742238886</v>
      </c>
      <c r="AE9" s="705">
        <f>+entero!AE56</f>
        <v>56.93400325561926</v>
      </c>
      <c r="AF9" s="705">
        <f>+entero!AF56</f>
        <v>57.534027061023515</v>
      </c>
      <c r="AG9" s="705">
        <f>+entero!AG56</f>
        <v>56.68166095281827</v>
      </c>
      <c r="AH9" s="705">
        <f>+entero!AH56</f>
        <v>56.87188488374705</v>
      </c>
      <c r="AI9" s="705">
        <f>+entero!AI56</f>
        <v>58.15132818759394</v>
      </c>
      <c r="AJ9" s="705">
        <f>+entero!AJ56</f>
        <v>58.16649977689945</v>
      </c>
      <c r="AK9" s="705">
        <f>+entero!AK56</f>
        <v>59.911371375648514</v>
      </c>
      <c r="AL9" s="705">
        <f>+entero!AL56</f>
        <v>61.232514211766102</v>
      </c>
      <c r="AM9" s="705">
        <f>+entero!AM56</f>
        <v>61.628099620826703</v>
      </c>
      <c r="AN9" s="705">
        <f>+entero!AN56</f>
        <v>62.718616419154216</v>
      </c>
      <c r="AO9" s="701">
        <f>+entero!AO56</f>
        <v>64.016751848453453</v>
      </c>
      <c r="AP9" s="705">
        <f>+entero!AP56</f>
        <v>64.46023524160735</v>
      </c>
      <c r="AQ9" s="705">
        <f>+entero!AQ56</f>
        <v>65.037528774567321</v>
      </c>
      <c r="AR9" s="705">
        <f>+entero!AR56</f>
        <v>65.780800707184298</v>
      </c>
      <c r="AS9" s="705">
        <f>+entero!AS56</f>
        <v>65.763272006741815</v>
      </c>
      <c r="AT9" s="705">
        <f>+entero!AT56</f>
        <v>66.735957005269938</v>
      </c>
      <c r="AU9" s="705">
        <f>+entero!AU56</f>
        <v>67.874892844027329</v>
      </c>
      <c r="AV9" s="705">
        <f>+entero!AV56</f>
        <v>68.298299533830416</v>
      </c>
      <c r="AW9" s="705">
        <f>+entero!AW56</f>
        <v>69.121992345233025</v>
      </c>
      <c r="AX9" s="705">
        <f>+entero!AX56</f>
        <v>69.654850409057943</v>
      </c>
      <c r="AY9" s="705">
        <f>+entero!AY56</f>
        <v>69.674572947042819</v>
      </c>
      <c r="AZ9" s="705">
        <f>+entero!AZ56</f>
        <v>70.458375597270489</v>
      </c>
      <c r="BA9" s="701">
        <f>+entero!BA56</f>
        <v>72.001384554409753</v>
      </c>
      <c r="BB9" s="701">
        <f>+entero!BB56</f>
        <v>71.63744927633482</v>
      </c>
      <c r="BC9" s="701">
        <f>+entero!BC56</f>
        <v>71.832317959987108</v>
      </c>
      <c r="BD9" s="701">
        <f>+entero!BD56</f>
        <v>72.205866840483566</v>
      </c>
      <c r="BE9" s="701">
        <f>+entero!BE56</f>
        <v>72.211309053879674</v>
      </c>
      <c r="BF9" s="701">
        <f>+entero!BF56</f>
        <v>72.44719560541256</v>
      </c>
      <c r="BG9" s="701">
        <f>+entero!BG56</f>
        <v>73.332394270590058</v>
      </c>
      <c r="BH9" s="701">
        <f>+entero!BH56</f>
        <v>73.825885712356907</v>
      </c>
      <c r="BI9" s="701">
        <f>+entero!BI56</f>
        <v>74.960753739735495</v>
      </c>
      <c r="BJ9" s="701">
        <f>+entero!BJ56</f>
        <v>74.976069313789452</v>
      </c>
      <c r="BK9" s="701">
        <f>+entero!BK56</f>
        <v>75.284922941338863</v>
      </c>
      <c r="BL9" s="701">
        <f>+entero!BL56</f>
        <v>75.580187469605633</v>
      </c>
      <c r="BM9" s="701">
        <f>+entero!BM56</f>
        <v>77.076293226000431</v>
      </c>
      <c r="BN9" s="701">
        <f>+entero!BN56</f>
        <v>76.910179581654461</v>
      </c>
      <c r="BO9" s="701">
        <f>+entero!BO56</f>
        <v>76.842381325389667</v>
      </c>
      <c r="BP9" s="701">
        <f>+entero!BP56</f>
        <v>76.612766100674193</v>
      </c>
      <c r="BQ9" s="701">
        <f>+entero!BQ56</f>
        <v>76.805605481701122</v>
      </c>
      <c r="BR9" s="701">
        <f>+entero!BR56</f>
        <v>76.580797254595652</v>
      </c>
      <c r="BS9" s="701">
        <f>+entero!BS56</f>
        <v>77.05100533499845</v>
      </c>
      <c r="BT9" s="701">
        <f>+entero!BT56</f>
        <v>77.315801780356523</v>
      </c>
      <c r="BU9" s="701">
        <f>+entero!BU56</f>
        <v>78.035847120868581</v>
      </c>
      <c r="BV9" s="701">
        <f>+entero!BV56</f>
        <v>78.925366752463773</v>
      </c>
      <c r="BW9" s="701">
        <f>+entero!BW56</f>
        <v>79.195777664214404</v>
      </c>
      <c r="BX9" s="701">
        <f>+entero!BX56</f>
        <v>79.5946544950841</v>
      </c>
      <c r="BY9" s="701">
        <f>+entero!BY56</f>
        <v>80.348426168189292</v>
      </c>
      <c r="BZ9" s="701">
        <f>+entero!BZ56</f>
        <v>80.262753349421473</v>
      </c>
      <c r="CA9" s="701">
        <f>+entero!CA56</f>
        <v>80.0013941549187</v>
      </c>
      <c r="CB9" s="701">
        <f>+entero!CB56</f>
        <v>79.640689073266373</v>
      </c>
      <c r="CC9" s="701">
        <f>+entero!CC56</f>
        <v>79.540260684159264</v>
      </c>
      <c r="CD9" s="701">
        <f>+entero!CD56</f>
        <v>79.735162847274367</v>
      </c>
      <c r="CE9" s="701">
        <f>+entero!CE56</f>
        <v>80.298776276578494</v>
      </c>
      <c r="CF9" s="701">
        <f>+entero!CF56</f>
        <v>80.247426678533401</v>
      </c>
      <c r="CG9" s="701">
        <f>+entero!CG56</f>
        <v>80.75688534184475</v>
      </c>
      <c r="CH9" s="701">
        <f>+entero!CH56</f>
        <v>80.903885164436872</v>
      </c>
      <c r="CI9" s="701">
        <f>+entero!CI56</f>
        <v>81.716649577819993</v>
      </c>
      <c r="CJ9" s="701">
        <f>+entero!CJ56</f>
        <v>82.005462927461664</v>
      </c>
      <c r="CK9" s="701">
        <f>+entero!CK56</f>
        <v>82.359126893207829</v>
      </c>
      <c r="CL9" s="701">
        <f>+entero!CL56</f>
        <v>82.236546199331258</v>
      </c>
      <c r="CM9" s="701">
        <f>+entero!CM56</f>
        <v>82.176709205681348</v>
      </c>
      <c r="CN9" s="701">
        <f>+entero!CN56</f>
        <v>82.288140002996712</v>
      </c>
      <c r="CO9" s="702">
        <f>+entero!CO56</f>
        <v>82.131505780722506</v>
      </c>
      <c r="CP9" s="703">
        <f>+entero!CP56</f>
        <v>82.255599380726395</v>
      </c>
      <c r="CQ9" s="703">
        <f>+entero!CQ56</f>
        <v>82.385576647307204</v>
      </c>
      <c r="CR9" s="703">
        <f>+entero!CR56</f>
        <v>0</v>
      </c>
      <c r="CS9" s="704">
        <f>+entero!CS56</f>
        <v>82.176709205681348</v>
      </c>
      <c r="CT9" s="670"/>
      <c r="CU9" s="560"/>
      <c r="CV9" s="3"/>
      <c r="CW9" s="509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347"/>
      <c r="CP10" s="100"/>
      <c r="CQ10" s="100"/>
      <c r="CR10" s="100"/>
      <c r="CS10" s="348"/>
      <c r="CT10" s="670"/>
      <c r="CU10" s="559"/>
      <c r="CV10" s="3"/>
      <c r="CW10" s="509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194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4297.0956336647232</v>
      </c>
      <c r="CF11" s="508">
        <f>+entero!CF58</f>
        <v>4034.0361848498546</v>
      </c>
      <c r="CG11" s="508">
        <f>+entero!CG58</f>
        <v>3995.5613066501464</v>
      </c>
      <c r="CH11" s="508">
        <f>+entero!CH58</f>
        <v>4168.191013998543</v>
      </c>
      <c r="CI11" s="508">
        <f>+entero!CI58</f>
        <v>4152.5726132988329</v>
      </c>
      <c r="CJ11" s="508">
        <f>+entero!CJ58</f>
        <v>4394.3081570559916</v>
      </c>
      <c r="CK11" s="508">
        <f>+entero!CK58</f>
        <v>4494.8103261711531</v>
      </c>
      <c r="CL11" s="508">
        <f>+entero!CL58</f>
        <v>4272.1543610924364</v>
      </c>
      <c r="CM11" s="508">
        <f>+entero!CM58</f>
        <v>4269.0825472761098</v>
      </c>
      <c r="CN11" s="508">
        <f>+entero!CN58</f>
        <v>4537.4109333271299</v>
      </c>
      <c r="CO11" s="670">
        <f>+entero!CO58</f>
        <v>4623.6479676726103</v>
      </c>
      <c r="CP11" s="671">
        <f>+entero!CP58</f>
        <v>4672.6098935909777</v>
      </c>
      <c r="CQ11" s="671">
        <f>+entero!CQ58</f>
        <v>4672.6168864204246</v>
      </c>
      <c r="CR11" s="671">
        <f>+entero!CR58</f>
        <v>0</v>
      </c>
      <c r="CS11" s="672">
        <f>+entero!CS58</f>
        <v>4269.0825472761098</v>
      </c>
      <c r="CT11" s="670">
        <f>+entero!CT58</f>
        <v>135.20595309329474</v>
      </c>
      <c r="CU11" s="559">
        <f>+entero!CU58</f>
        <v>2.9798040133462766</v>
      </c>
      <c r="CV11" s="3"/>
      <c r="CW11" s="509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706" t="s">
        <v>193</v>
      </c>
      <c r="E12" s="701">
        <f>+entero!E59</f>
        <v>60.084351140735379</v>
      </c>
      <c r="F12" s="705">
        <f>+entero!F59</f>
        <v>61.319086062235939</v>
      </c>
      <c r="G12" s="705">
        <f>+entero!G59</f>
        <v>59.624425565475001</v>
      </c>
      <c r="H12" s="705">
        <f>+entero!H59</f>
        <v>57.829590890409236</v>
      </c>
      <c r="I12" s="705">
        <f>+entero!I59</f>
        <v>56.4310531792608</v>
      </c>
      <c r="J12" s="705">
        <f>+entero!J59</f>
        <v>55.353026963149297</v>
      </c>
      <c r="K12" s="705">
        <f>+entero!K59</f>
        <v>56.659609526118324</v>
      </c>
      <c r="L12" s="705">
        <f>+entero!L59</f>
        <v>57.692482729005654</v>
      </c>
      <c r="M12" s="705">
        <f>+entero!M59</f>
        <v>56.124337575690411</v>
      </c>
      <c r="N12" s="705">
        <f>+entero!N59</f>
        <v>55.075094856112713</v>
      </c>
      <c r="O12" s="705">
        <f>+entero!O59</f>
        <v>56.973134937777516</v>
      </c>
      <c r="P12" s="705">
        <f>+entero!P59</f>
        <v>58.742406405049984</v>
      </c>
      <c r="Q12" s="705">
        <f>+entero!Q59</f>
        <v>59.312739782679081</v>
      </c>
      <c r="R12" s="705">
        <f>+entero!R59</f>
        <v>59.957309361085109</v>
      </c>
      <c r="S12" s="705">
        <f>+entero!S59</f>
        <v>59.977732299537521</v>
      </c>
      <c r="T12" s="705">
        <f>+entero!T59</f>
        <v>57.504017016673991</v>
      </c>
      <c r="U12" s="705">
        <f>+entero!U59</f>
        <v>54.079210103830491</v>
      </c>
      <c r="V12" s="705">
        <f>+entero!V59</f>
        <v>58.134934264262014</v>
      </c>
      <c r="W12" s="705">
        <f>+entero!W59</f>
        <v>57.466858078453157</v>
      </c>
      <c r="X12" s="705">
        <f>+entero!X59</f>
        <v>57.417682459328958</v>
      </c>
      <c r="Y12" s="705">
        <f>+entero!Y59</f>
        <v>58.057703473090626</v>
      </c>
      <c r="Z12" s="705">
        <f>+entero!Z59</f>
        <v>57.181557418190145</v>
      </c>
      <c r="AA12" s="705">
        <f>+entero!AA59</f>
        <v>58.274470921666818</v>
      </c>
      <c r="AB12" s="705">
        <f>+entero!AB59</f>
        <v>58.296576010949593</v>
      </c>
      <c r="AC12" s="705">
        <f>+entero!AC59</f>
        <v>63.7229277506041</v>
      </c>
      <c r="AD12" s="705">
        <f>+entero!AD59</f>
        <v>63.134537367185764</v>
      </c>
      <c r="AE12" s="705">
        <f>+entero!AE59</f>
        <v>63.526740094935199</v>
      </c>
      <c r="AF12" s="705">
        <f>+entero!AF59</f>
        <v>64.501458521583615</v>
      </c>
      <c r="AG12" s="705">
        <f>+entero!AG59</f>
        <v>60.429480842277194</v>
      </c>
      <c r="AH12" s="705">
        <f>+entero!AH59</f>
        <v>60.724991510381528</v>
      </c>
      <c r="AI12" s="705">
        <f>+entero!AI59</f>
        <v>60.969849791486361</v>
      </c>
      <c r="AJ12" s="705">
        <f>+entero!AJ59</f>
        <v>59.111972751000266</v>
      </c>
      <c r="AK12" s="705">
        <f>+entero!AK59</f>
        <v>61.294837764550238</v>
      </c>
      <c r="AL12" s="705">
        <f>+entero!AL59</f>
        <v>61.908650875330416</v>
      </c>
      <c r="AM12" s="705">
        <f>+entero!AM59</f>
        <v>62.964300709345878</v>
      </c>
      <c r="AN12" s="705">
        <f>+entero!AN59</f>
        <v>64.800717827131052</v>
      </c>
      <c r="AO12" s="701">
        <f>+entero!AO59</f>
        <v>66.314941051981748</v>
      </c>
      <c r="AP12" s="705">
        <f>+entero!AP59</f>
        <v>67.340899628617194</v>
      </c>
      <c r="AQ12" s="705">
        <f>+entero!AQ59</f>
        <v>67.169728203822899</v>
      </c>
      <c r="AR12" s="705">
        <f>+entero!AR59</f>
        <v>66.383823756535207</v>
      </c>
      <c r="AS12" s="705">
        <f>+entero!AS59</f>
        <v>63.824970603853806</v>
      </c>
      <c r="AT12" s="705">
        <f>+entero!AT59</f>
        <v>64.349851190084749</v>
      </c>
      <c r="AU12" s="705">
        <f>+entero!AU59</f>
        <v>65.595334970900552</v>
      </c>
      <c r="AV12" s="705">
        <f>+entero!AV59</f>
        <v>65.042229548241423</v>
      </c>
      <c r="AW12" s="705">
        <f>+entero!AW59</f>
        <v>65.455360590629581</v>
      </c>
      <c r="AX12" s="705">
        <f>+entero!AX59</f>
        <v>66.451863006690473</v>
      </c>
      <c r="AY12" s="705">
        <f>+entero!AY59</f>
        <v>65.064639667305798</v>
      </c>
      <c r="AZ12" s="705">
        <f>+entero!AZ59</f>
        <v>66.227924109720234</v>
      </c>
      <c r="BA12" s="701">
        <f>+entero!BA59</f>
        <v>69.110074885137124</v>
      </c>
      <c r="BB12" s="701">
        <f>+entero!BB59</f>
        <v>66.554242927320047</v>
      </c>
      <c r="BC12" s="705">
        <f>+entero!BC59</f>
        <v>66.138234765126072</v>
      </c>
      <c r="BD12" s="701">
        <f>+entero!BD59</f>
        <v>66.468762214228335</v>
      </c>
      <c r="BE12" s="701">
        <f>+entero!BE59</f>
        <v>64.719809023821384</v>
      </c>
      <c r="BF12" s="701">
        <f>+entero!BF59</f>
        <v>64.696889001157359</v>
      </c>
      <c r="BG12" s="701">
        <f>+entero!BG59</f>
        <v>67.310175515078143</v>
      </c>
      <c r="BH12" s="701">
        <f>+entero!BH59</f>
        <v>65.886371310350313</v>
      </c>
      <c r="BI12" s="701">
        <f>+entero!BI59</f>
        <v>66.944990578486255</v>
      </c>
      <c r="BJ12" s="701">
        <f>+entero!BJ59</f>
        <v>66.054993845281444</v>
      </c>
      <c r="BK12" s="701">
        <f>+entero!BK59</f>
        <v>66.506389519375546</v>
      </c>
      <c r="BL12" s="701">
        <f>+entero!BL59</f>
        <v>67.108553076311452</v>
      </c>
      <c r="BM12" s="701">
        <f>+entero!BM59</f>
        <v>70.495617939552858</v>
      </c>
      <c r="BN12" s="701">
        <f>+entero!BN59</f>
        <v>69.953948486103599</v>
      </c>
      <c r="BO12" s="701">
        <f>+entero!BO59</f>
        <v>70.706311044989604</v>
      </c>
      <c r="BP12" s="701">
        <f>+entero!BP59</f>
        <v>70.478573939164889</v>
      </c>
      <c r="BQ12" s="701">
        <f>+entero!BQ59</f>
        <v>69.395431181316283</v>
      </c>
      <c r="BR12" s="701">
        <f>+entero!BR59</f>
        <v>68.625415281547717</v>
      </c>
      <c r="BS12" s="701">
        <f>+entero!BS59</f>
        <v>69.524694948184063</v>
      </c>
      <c r="BT12" s="701">
        <f>+entero!BT59</f>
        <v>69.332830480482102</v>
      </c>
      <c r="BU12" s="701">
        <f>+entero!BU59</f>
        <v>69.849057086277298</v>
      </c>
      <c r="BV12" s="701">
        <f>+entero!BV59</f>
        <v>71.999185857576336</v>
      </c>
      <c r="BW12" s="701">
        <f>+entero!BW59</f>
        <v>71.110292807354057</v>
      </c>
      <c r="BX12" s="701">
        <f>+entero!BX59</f>
        <v>72.958128749445493</v>
      </c>
      <c r="BY12" s="701">
        <f>+entero!BY59</f>
        <v>73.305689779494045</v>
      </c>
      <c r="BZ12" s="701">
        <f>+entero!BZ59</f>
        <v>72.791612212165703</v>
      </c>
      <c r="CA12" s="701">
        <f>+entero!CA59</f>
        <v>71.724287228211267</v>
      </c>
      <c r="CB12" s="701">
        <f>+entero!CB59</f>
        <v>71.209542224186279</v>
      </c>
      <c r="CC12" s="701">
        <f>+entero!CC59</f>
        <v>69.907214277961245</v>
      </c>
      <c r="CD12" s="701">
        <f>+entero!CD59</f>
        <v>69.169685736835334</v>
      </c>
      <c r="CE12" s="701">
        <f>+entero!CE59</f>
        <v>70.864989338876001</v>
      </c>
      <c r="CF12" s="701">
        <f>+entero!CF59</f>
        <v>68.168514287041646</v>
      </c>
      <c r="CG12" s="701">
        <f>+entero!CG59</f>
        <v>69.402714610974698</v>
      </c>
      <c r="CH12" s="701">
        <f>+entero!CH59</f>
        <v>69.951707644495315</v>
      </c>
      <c r="CI12" s="701">
        <f>+entero!CI59</f>
        <v>71.999258390756765</v>
      </c>
      <c r="CJ12" s="701">
        <f>+entero!CJ59</f>
        <v>73.377519763604752</v>
      </c>
      <c r="CK12" s="701">
        <f>+entero!CK59</f>
        <v>73.829458169304488</v>
      </c>
      <c r="CL12" s="701">
        <f>+entero!CL59</f>
        <v>72.682377748186624</v>
      </c>
      <c r="CM12" s="701">
        <f>+entero!CM59</f>
        <v>70.589897519222063</v>
      </c>
      <c r="CN12" s="701">
        <f>+entero!CN59</f>
        <v>72.221947998364271</v>
      </c>
      <c r="CO12" s="702">
        <f>+entero!CO59</f>
        <v>72.613162666505204</v>
      </c>
      <c r="CP12" s="703">
        <f>+entero!CP59</f>
        <v>73.035384121811191</v>
      </c>
      <c r="CQ12" s="703">
        <f>+entero!CQ59</f>
        <v>73.089603625983202</v>
      </c>
      <c r="CR12" s="703">
        <f>+entero!CR59</f>
        <v>0</v>
      </c>
      <c r="CS12" s="704">
        <f>+entero!CS59</f>
        <v>70.589897519222063</v>
      </c>
      <c r="CT12" s="670"/>
      <c r="CU12" s="559"/>
      <c r="CV12" s="3"/>
      <c r="CW12" s="509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7"/>
      <c r="CP13" s="100"/>
      <c r="CQ13" s="100"/>
      <c r="CR13" s="100"/>
      <c r="CS13" s="348"/>
      <c r="CT13" s="670"/>
      <c r="CU13" s="559"/>
      <c r="CV13" s="3"/>
      <c r="CW13" s="509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195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6625.3363645524778</v>
      </c>
      <c r="CF14" s="508">
        <f>+entero!CF61</f>
        <v>6609.0427246399422</v>
      </c>
      <c r="CG14" s="508">
        <f>+entero!CG61</f>
        <v>6915.4887133950424</v>
      </c>
      <c r="CH14" s="508">
        <f>+entero!CH61</f>
        <v>7135.2565292638483</v>
      </c>
      <c r="CI14" s="508">
        <f>+entero!CI61</f>
        <v>7260.4083361851317</v>
      </c>
      <c r="CJ14" s="508">
        <f>+entero!CJ61</f>
        <v>7371.7110443411739</v>
      </c>
      <c r="CK14" s="508">
        <f>+entero!CK61</f>
        <v>7727.2950589943857</v>
      </c>
      <c r="CL14" s="508">
        <f>+entero!CL61</f>
        <v>7767.9049346292786</v>
      </c>
      <c r="CM14" s="508">
        <f>+entero!CM61</f>
        <v>7852.8182600001846</v>
      </c>
      <c r="CN14" s="508">
        <f>+entero!CN61</f>
        <v>7778.8131661197167</v>
      </c>
      <c r="CO14" s="670">
        <f>+entero!CO61</f>
        <v>7773.2058418033912</v>
      </c>
      <c r="CP14" s="671">
        <f>+entero!CP61</f>
        <v>7821.059301742167</v>
      </c>
      <c r="CQ14" s="671">
        <f>+entero!CQ61</f>
        <v>8053.528933969571</v>
      </c>
      <c r="CR14" s="671">
        <f>+entero!CR61</f>
        <v>0</v>
      </c>
      <c r="CS14" s="672">
        <f>+entero!CS61</f>
        <v>7852.8182600001846</v>
      </c>
      <c r="CT14" s="670">
        <f>+entero!CT61</f>
        <v>274.71576784985427</v>
      </c>
      <c r="CU14" s="559">
        <f>+entero!CU61</f>
        <v>3.5315897423319864</v>
      </c>
      <c r="CV14" s="3"/>
      <c r="CW14" s="509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706" t="s">
        <v>193</v>
      </c>
      <c r="E15" s="701">
        <f>+entero!E62</f>
        <v>58.563668429599467</v>
      </c>
      <c r="F15" s="705">
        <f>+entero!F62</f>
        <v>57.190986430588033</v>
      </c>
      <c r="G15" s="705">
        <f>+entero!G62</f>
        <v>57.030072864073844</v>
      </c>
      <c r="H15" s="705">
        <f>+entero!H62</f>
        <v>55.231676251557062</v>
      </c>
      <c r="I15" s="705">
        <f>+entero!I62</f>
        <v>54.618479896087521</v>
      </c>
      <c r="J15" s="705">
        <f>+entero!J62</f>
        <v>53.088469258428475</v>
      </c>
      <c r="K15" s="705">
        <f>+entero!K62</f>
        <v>53.84901955768283</v>
      </c>
      <c r="L15" s="705">
        <f>+entero!L62</f>
        <v>53.429772612651959</v>
      </c>
      <c r="M15" s="705">
        <f>+entero!M62</f>
        <v>53.030715066072851</v>
      </c>
      <c r="N15" s="705">
        <f>+entero!N62</f>
        <v>54.000615754180195</v>
      </c>
      <c r="O15" s="705">
        <f>+entero!O62</f>
        <v>53.211950551676999</v>
      </c>
      <c r="P15" s="705">
        <f>+entero!P62</f>
        <v>52.264983122164899</v>
      </c>
      <c r="Q15" s="705">
        <f>+entero!Q62</f>
        <v>53.225443709203027</v>
      </c>
      <c r="R15" s="705">
        <f>+entero!R62</f>
        <v>54.032793165590732</v>
      </c>
      <c r="S15" s="705">
        <f>+entero!S62</f>
        <v>53.430785930791288</v>
      </c>
      <c r="T15" s="705">
        <f>+entero!T62</f>
        <v>53.258170502148829</v>
      </c>
      <c r="U15" s="705">
        <f>+entero!U62</f>
        <v>53.086839922475527</v>
      </c>
      <c r="V15" s="705">
        <f>+entero!V62</f>
        <v>53.38681103471594</v>
      </c>
      <c r="W15" s="705">
        <f>+entero!W62</f>
        <v>53.105411964007573</v>
      </c>
      <c r="X15" s="705">
        <f>+entero!X62</f>
        <v>53.085744012762667</v>
      </c>
      <c r="Y15" s="705">
        <f>+entero!Y62</f>
        <v>53.099233372018986</v>
      </c>
      <c r="Z15" s="705">
        <f>+entero!Z62</f>
        <v>53.023991004991487</v>
      </c>
      <c r="AA15" s="705">
        <f>+entero!AA62</f>
        <v>52.714246701317037</v>
      </c>
      <c r="AB15" s="705">
        <f>+entero!AB62</f>
        <v>55.208396964871575</v>
      </c>
      <c r="AC15" s="705">
        <f>+entero!AC62</f>
        <v>61.930600655546122</v>
      </c>
      <c r="AD15" s="705">
        <f>+entero!AD62</f>
        <v>61.379177196254886</v>
      </c>
      <c r="AE15" s="705">
        <f>+entero!AE62</f>
        <v>61.616075457481301</v>
      </c>
      <c r="AF15" s="705">
        <f>+entero!AF62</f>
        <v>61.650306163145906</v>
      </c>
      <c r="AG15" s="705">
        <f>+entero!AG62</f>
        <v>61.22241719320197</v>
      </c>
      <c r="AH15" s="705">
        <f>+entero!AH62</f>
        <v>60.940422910332956</v>
      </c>
      <c r="AI15" s="705">
        <f>+entero!AI62</f>
        <v>62.297478115511417</v>
      </c>
      <c r="AJ15" s="705">
        <f>+entero!AJ62</f>
        <v>61.93334703980041</v>
      </c>
      <c r="AK15" s="705">
        <f>+entero!AK62</f>
        <v>63.71029091249882</v>
      </c>
      <c r="AL15" s="705">
        <f>+entero!AL62</f>
        <v>64.673930660389118</v>
      </c>
      <c r="AM15" s="705">
        <f>+entero!AM62</f>
        <v>64.457890979801817</v>
      </c>
      <c r="AN15" s="705">
        <f>+entero!AN62</f>
        <v>64.884185852101524</v>
      </c>
      <c r="AO15" s="701">
        <f>+entero!AO62</f>
        <v>66.048965051295568</v>
      </c>
      <c r="AP15" s="705">
        <f>+entero!AP62</f>
        <v>64.928287957213868</v>
      </c>
      <c r="AQ15" s="705">
        <f>+entero!AQ62</f>
        <v>64.973137715973536</v>
      </c>
      <c r="AR15" s="705">
        <f>+entero!AR62</f>
        <v>65.496999909600333</v>
      </c>
      <c r="AS15" s="705">
        <f>+entero!AS62</f>
        <v>65.556858654559832</v>
      </c>
      <c r="AT15" s="705">
        <f>+entero!AT62</f>
        <v>65.74863664031831</v>
      </c>
      <c r="AU15" s="705">
        <f>+entero!AU62</f>
        <v>66.700075932555052</v>
      </c>
      <c r="AV15" s="705">
        <f>+entero!AV62</f>
        <v>66.804404869928888</v>
      </c>
      <c r="AW15" s="705">
        <f>+entero!AW62</f>
        <v>67.412459156087593</v>
      </c>
      <c r="AX15" s="705">
        <f>+entero!AX62</f>
        <v>67.040733444326676</v>
      </c>
      <c r="AY15" s="705">
        <f>+entero!AY62</f>
        <v>67.219096350098624</v>
      </c>
      <c r="AZ15" s="705">
        <f>+entero!AZ62</f>
        <v>68.61533574352066</v>
      </c>
      <c r="BA15" s="701">
        <f>+entero!BA62</f>
        <v>70.327981030853337</v>
      </c>
      <c r="BB15" s="701">
        <f>+entero!BB62</f>
        <v>70.06453723082528</v>
      </c>
      <c r="BC15" s="705">
        <f>+entero!BC62</f>
        <v>69.999515042951856</v>
      </c>
      <c r="BD15" s="701">
        <f>+entero!BD62</f>
        <v>69.664025711082544</v>
      </c>
      <c r="BE15" s="701">
        <f>+entero!BE62</f>
        <v>69.739899283929688</v>
      </c>
      <c r="BF15" s="701">
        <f>+entero!BF62</f>
        <v>69.150676482624391</v>
      </c>
      <c r="BG15" s="701">
        <f>+entero!BG62</f>
        <v>69.694857456170013</v>
      </c>
      <c r="BH15" s="701">
        <f>+entero!BH62</f>
        <v>70.501759613531064</v>
      </c>
      <c r="BI15" s="701">
        <f>+entero!BI62</f>
        <v>71.172290429470337</v>
      </c>
      <c r="BJ15" s="701">
        <f>+entero!BJ62</f>
        <v>70.990799159732802</v>
      </c>
      <c r="BK15" s="701">
        <f>+entero!BK62</f>
        <v>71.491190531316178</v>
      </c>
      <c r="BL15" s="701">
        <f>+entero!BL62</f>
        <v>71.268460759557442</v>
      </c>
      <c r="BM15" s="701">
        <f>+entero!BM62</f>
        <v>73.544266715480589</v>
      </c>
      <c r="BN15" s="701">
        <f>+entero!BN62</f>
        <v>73.237636663356497</v>
      </c>
      <c r="BO15" s="701">
        <f>+entero!BO62</f>
        <v>72.650789855482628</v>
      </c>
      <c r="BP15" s="701">
        <f>+entero!BP62</f>
        <v>72.762392170329136</v>
      </c>
      <c r="BQ15" s="701">
        <f>+entero!BQ62</f>
        <v>73.516672655612084</v>
      </c>
      <c r="BR15" s="701">
        <f>+entero!BR62</f>
        <v>73.025035138789519</v>
      </c>
      <c r="BS15" s="701">
        <f>+entero!BS62</f>
        <v>73.115678427633668</v>
      </c>
      <c r="BT15" s="701">
        <f>+entero!BT62</f>
        <v>72.873022552185063</v>
      </c>
      <c r="BU15" s="701">
        <f>+entero!BU62</f>
        <v>73.196784221221961</v>
      </c>
      <c r="BV15" s="701">
        <f>+entero!BV62</f>
        <v>73.846377040488477</v>
      </c>
      <c r="BW15" s="701">
        <f>+entero!BW62</f>
        <v>74.519002898293081</v>
      </c>
      <c r="BX15" s="701">
        <f>+entero!BX62</f>
        <v>74.399889397822932</v>
      </c>
      <c r="BY15" s="701">
        <f>+entero!BY62</f>
        <v>76.383103504698411</v>
      </c>
      <c r="BZ15" s="701">
        <f>+entero!BZ62</f>
        <v>75.286138288230518</v>
      </c>
      <c r="CA15" s="701">
        <f>+entero!CA62</f>
        <v>75.497668754741099</v>
      </c>
      <c r="CB15" s="701">
        <f>+entero!CB62</f>
        <v>74.791151829084058</v>
      </c>
      <c r="CC15" s="701">
        <f>+entero!CC62</f>
        <v>75.07613588990489</v>
      </c>
      <c r="CD15" s="701">
        <f>+entero!CD62</f>
        <v>75.293351608168251</v>
      </c>
      <c r="CE15" s="701">
        <f>+entero!CE62</f>
        <v>75.810304820894132</v>
      </c>
      <c r="CF15" s="701">
        <f>+entero!CF62</f>
        <v>75.700123665249933</v>
      </c>
      <c r="CG15" s="701">
        <f>+entero!CG62</f>
        <v>76.423497441736174</v>
      </c>
      <c r="CH15" s="701">
        <f>+entero!CH62</f>
        <v>76.975935330742018</v>
      </c>
      <c r="CI15" s="701">
        <f>+entero!CI62</f>
        <v>77.563505926444037</v>
      </c>
      <c r="CJ15" s="701">
        <f>+entero!CJ62</f>
        <v>77.973536529160697</v>
      </c>
      <c r="CK15" s="701">
        <f>+entero!CK62</f>
        <v>79.038378033808115</v>
      </c>
      <c r="CL15" s="701">
        <f>+entero!CL62</f>
        <v>79.105173704133108</v>
      </c>
      <c r="CM15" s="701">
        <f>+entero!CM62</f>
        <v>79.344137309167422</v>
      </c>
      <c r="CN15" s="701">
        <f>+entero!CN62</f>
        <v>79.084274405108062</v>
      </c>
      <c r="CO15" s="702">
        <f>+entero!CO62</f>
        <v>79.074236117226306</v>
      </c>
      <c r="CP15" s="703">
        <f>+entero!CP62</f>
        <v>79.216020333877495</v>
      </c>
      <c r="CQ15" s="703">
        <f>+entero!CQ62</f>
        <v>79.797278355985299</v>
      </c>
      <c r="CR15" s="703">
        <f>+entero!CR62</f>
        <v>0</v>
      </c>
      <c r="CS15" s="704">
        <f>+entero!CS62</f>
        <v>79.344137309167422</v>
      </c>
      <c r="CT15" s="670"/>
      <c r="CU15" s="559"/>
      <c r="CV15" s="3"/>
      <c r="CW15" s="509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7"/>
      <c r="CP16" s="100"/>
      <c r="CQ16" s="100"/>
      <c r="CR16" s="100"/>
      <c r="CS16" s="348"/>
      <c r="CT16" s="670"/>
      <c r="CU16" s="559"/>
      <c r="CV16" s="3"/>
      <c r="CW16" s="509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196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7541.0014777011666</v>
      </c>
      <c r="CF17" s="508">
        <f>+entero!CF64</f>
        <v>7748.7377936938774</v>
      </c>
      <c r="CG17" s="508">
        <f>+entero!CG64</f>
        <v>7793.5156482827997</v>
      </c>
      <c r="CH17" s="508">
        <f>+entero!CH64</f>
        <v>7818.5767272565599</v>
      </c>
      <c r="CI17" s="508">
        <f>+entero!CI64</f>
        <v>7978.7979123950436</v>
      </c>
      <c r="CJ17" s="508">
        <f>+entero!CJ64</f>
        <v>7885.212596408157</v>
      </c>
      <c r="CK17" s="508">
        <f>+entero!CK64</f>
        <v>7899.6432334373103</v>
      </c>
      <c r="CL17" s="508">
        <f>+entero!CL64</f>
        <v>7909.2075785320631</v>
      </c>
      <c r="CM17" s="508">
        <f>+entero!CM64</f>
        <v>7962.3679402609278</v>
      </c>
      <c r="CN17" s="508">
        <f>+entero!CN64</f>
        <v>7969.5131779052417</v>
      </c>
      <c r="CO17" s="670">
        <f>+entero!CO64</f>
        <v>7953.9377877259394</v>
      </c>
      <c r="CP17" s="671">
        <f>+entero!CP64</f>
        <v>7962.5904349591792</v>
      </c>
      <c r="CQ17" s="671">
        <f>+entero!CQ64</f>
        <v>7997.74567043148</v>
      </c>
      <c r="CR17" s="671">
        <f>+entero!CR64</f>
        <v>0</v>
      </c>
      <c r="CS17" s="672">
        <f>+entero!CS64</f>
        <v>7962.3679402609278</v>
      </c>
      <c r="CT17" s="670">
        <f>+entero!CT64</f>
        <v>28.232492526238275</v>
      </c>
      <c r="CU17" s="559">
        <f>+entero!CU64</f>
        <v>0.3542561746997297</v>
      </c>
      <c r="CV17" s="3"/>
      <c r="CW17" s="509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706" t="s">
        <v>193</v>
      </c>
      <c r="E18" s="701">
        <f>+entero!E65</f>
        <v>27.726229875785002</v>
      </c>
      <c r="F18" s="705">
        <f>+entero!F65</f>
        <v>27.488318630119153</v>
      </c>
      <c r="G18" s="705">
        <f>+entero!G65</f>
        <v>27.458082221878477</v>
      </c>
      <c r="H18" s="705">
        <f>+entero!H65</f>
        <v>27.950040096179535</v>
      </c>
      <c r="I18" s="705">
        <f>+entero!I65</f>
        <v>27.597597098513404</v>
      </c>
      <c r="J18" s="705">
        <f>+entero!J65</f>
        <v>27.250104677887144</v>
      </c>
      <c r="K18" s="705">
        <f>+entero!K65</f>
        <v>28.087635839311403</v>
      </c>
      <c r="L18" s="705">
        <f>+entero!L65</f>
        <v>27.84294317299636</v>
      </c>
      <c r="M18" s="705">
        <f>+entero!M65</f>
        <v>28.449824701835901</v>
      </c>
      <c r="N18" s="705">
        <f>+entero!N65</f>
        <v>29.644222593728603</v>
      </c>
      <c r="O18" s="705">
        <f>+entero!O65</f>
        <v>32.016033238488561</v>
      </c>
      <c r="P18" s="705">
        <f>+entero!P65</f>
        <v>33.35300384184626</v>
      </c>
      <c r="Q18" s="705">
        <f>+entero!Q65</f>
        <v>36.113295541145526</v>
      </c>
      <c r="R18" s="705">
        <f>+entero!R65</f>
        <v>36.565497571669098</v>
      </c>
      <c r="S18" s="705">
        <f>+entero!S65</f>
        <v>37.376328956608795</v>
      </c>
      <c r="T18" s="705">
        <f>+entero!T65</f>
        <v>38.100824945897514</v>
      </c>
      <c r="U18" s="705">
        <f>+entero!U65</f>
        <v>38.776672287369017</v>
      </c>
      <c r="V18" s="705">
        <f>+entero!V65</f>
        <v>39.094166727029474</v>
      </c>
      <c r="W18" s="705">
        <f>+entero!W65</f>
        <v>39.721494424172747</v>
      </c>
      <c r="X18" s="705">
        <f>+entero!X65</f>
        <v>40.391966789877557</v>
      </c>
      <c r="Y18" s="705">
        <f>+entero!Y65</f>
        <v>41.385088881530102</v>
      </c>
      <c r="Z18" s="705">
        <f>+entero!Z65</f>
        <v>43.382868474833543</v>
      </c>
      <c r="AA18" s="705">
        <f>+entero!AA65</f>
        <v>44.206303294054571</v>
      </c>
      <c r="AB18" s="705">
        <f>+entero!AB65</f>
        <v>45.973508213864669</v>
      </c>
      <c r="AC18" s="705">
        <f>+entero!AC65</f>
        <v>47.595161135426224</v>
      </c>
      <c r="AD18" s="705">
        <f>+entero!AD65</f>
        <v>48.803678883118145</v>
      </c>
      <c r="AE18" s="705">
        <f>+entero!AE65</f>
        <v>49.705463548936258</v>
      </c>
      <c r="AF18" s="705">
        <f>+entero!AF65</f>
        <v>50.829024579294845</v>
      </c>
      <c r="AG18" s="705">
        <f>+entero!AG65</f>
        <v>51.393924119155088</v>
      </c>
      <c r="AH18" s="705">
        <f>+entero!AH65</f>
        <v>52.535130162286578</v>
      </c>
      <c r="AI18" s="705">
        <f>+entero!AI65</f>
        <v>53.741177822615882</v>
      </c>
      <c r="AJ18" s="705">
        <f>+entero!AJ65</f>
        <v>55.615327871973619</v>
      </c>
      <c r="AK18" s="705">
        <f>+entero!AK65</f>
        <v>57.0723614458716</v>
      </c>
      <c r="AL18" s="705">
        <f>+entero!AL65</f>
        <v>59.104882283193064</v>
      </c>
      <c r="AM18" s="705">
        <f>+entero!AM65</f>
        <v>60.190789262031345</v>
      </c>
      <c r="AN18" s="705">
        <f>+entero!AN65</f>
        <v>61.50007861887201</v>
      </c>
      <c r="AO18" s="701">
        <f>+entero!AO65</f>
        <v>62.347023045736648</v>
      </c>
      <c r="AP18" s="705">
        <f>+entero!AP65</f>
        <v>64.0324397471353</v>
      </c>
      <c r="AQ18" s="705">
        <f>+entero!AQ65</f>
        <v>65.639290035572884</v>
      </c>
      <c r="AR18" s="705">
        <f>+entero!AR65</f>
        <v>67.598161926596077</v>
      </c>
      <c r="AS18" s="705">
        <f>+entero!AS65</f>
        <v>69.109874730849555</v>
      </c>
      <c r="AT18" s="705">
        <f>+entero!AT65</f>
        <v>70.864662563196831</v>
      </c>
      <c r="AU18" s="705">
        <f>+entero!AU65</f>
        <v>72.052709741719028</v>
      </c>
      <c r="AV18" s="705">
        <f>+entero!AV65</f>
        <v>73.164203824225964</v>
      </c>
      <c r="AW18" s="705">
        <f>+entero!AW65</f>
        <v>74.163132875471618</v>
      </c>
      <c r="AX18" s="705">
        <f>+entero!AX65</f>
        <v>75.065161119103209</v>
      </c>
      <c r="AY18" s="705">
        <f>+entero!AY65</f>
        <v>75.859386981108855</v>
      </c>
      <c r="AZ18" s="705">
        <f>+entero!AZ65</f>
        <v>76.760020879424999</v>
      </c>
      <c r="BA18" s="701">
        <f>+entero!BA65</f>
        <v>77.566755521160616</v>
      </c>
      <c r="BB18" s="701">
        <f>+entero!BB65</f>
        <v>78.053612005737264</v>
      </c>
      <c r="BC18" s="705">
        <f>+entero!BC65</f>
        <v>78.813252454800079</v>
      </c>
      <c r="BD18" s="701">
        <f>+entero!BD65</f>
        <v>79.59137676323958</v>
      </c>
      <c r="BE18" s="701">
        <f>+entero!BE65</f>
        <v>80.362984400328713</v>
      </c>
      <c r="BF18" s="701">
        <f>+entero!BF65</f>
        <v>81.566248680036551</v>
      </c>
      <c r="BG18" s="701">
        <f>+entero!BG65</f>
        <v>82.401606575673483</v>
      </c>
      <c r="BH18" s="701">
        <f>+entero!BH65</f>
        <v>83.294793710472547</v>
      </c>
      <c r="BI18" s="701">
        <f>+entero!BI65</f>
        <v>84.163004065730433</v>
      </c>
      <c r="BJ18" s="701">
        <f>+entero!BJ65</f>
        <v>84.992356713831356</v>
      </c>
      <c r="BK18" s="701">
        <f>+entero!BK65</f>
        <v>85.298792015754856</v>
      </c>
      <c r="BL18" s="701">
        <f>+entero!BL65</f>
        <v>85.705752773291479</v>
      </c>
      <c r="BM18" s="701">
        <f>+entero!BM65</f>
        <v>86.106880339804988</v>
      </c>
      <c r="BN18" s="701">
        <f>+entero!BN65</f>
        <v>86.297077949785731</v>
      </c>
      <c r="BO18" s="701">
        <f>+entero!BO65</f>
        <v>86.535623575225159</v>
      </c>
      <c r="BP18" s="701">
        <f>+entero!BP65</f>
        <v>86.707331062857207</v>
      </c>
      <c r="BQ18" s="701">
        <f>+entero!BQ65</f>
        <v>86.898367482853573</v>
      </c>
      <c r="BR18" s="701">
        <f>+entero!BR65</f>
        <v>87.435753291397788</v>
      </c>
      <c r="BS18" s="701">
        <f>+entero!BS65</f>
        <v>88.072972228339736</v>
      </c>
      <c r="BT18" s="701">
        <f>+entero!BT65</f>
        <v>88.53583836263897</v>
      </c>
      <c r="BU18" s="701">
        <f>+entero!BU65</f>
        <v>88.849449387117687</v>
      </c>
      <c r="BV18" s="701">
        <f>+entero!BV65</f>
        <v>89.120430988952776</v>
      </c>
      <c r="BW18" s="701">
        <f>+entero!BW65</f>
        <v>89.548873426334438</v>
      </c>
      <c r="BX18" s="701">
        <f>+entero!BX65</f>
        <v>89.840862940864866</v>
      </c>
      <c r="BY18" s="701">
        <f>+entero!BY65</f>
        <v>90.404459147841465</v>
      </c>
      <c r="BZ18" s="701">
        <f>+entero!BZ65</f>
        <v>90.68787959099069</v>
      </c>
      <c r="CA18" s="701">
        <f>+entero!CA65</f>
        <v>90.87911557015974</v>
      </c>
      <c r="CB18" s="701">
        <f>+entero!CB65</f>
        <v>91.02944057135231</v>
      </c>
      <c r="CC18" s="701">
        <f>+entero!CC65</f>
        <v>91.115965350746293</v>
      </c>
      <c r="CD18" s="701">
        <f>+entero!CD65</f>
        <v>91.557818450515143</v>
      </c>
      <c r="CE18" s="701">
        <f>+entero!CE65</f>
        <v>91.693686600294285</v>
      </c>
      <c r="CF18" s="701">
        <f>+entero!CF65</f>
        <v>91.898667388181863</v>
      </c>
      <c r="CG18" s="701">
        <f>+entero!CG65</f>
        <v>92.043520619315942</v>
      </c>
      <c r="CH18" s="701">
        <f>+entero!CH65</f>
        <v>92.175412668997865</v>
      </c>
      <c r="CI18" s="701">
        <f>+entero!CI65</f>
        <v>92.253971680846377</v>
      </c>
      <c r="CJ18" s="701">
        <f>+entero!CJ65</f>
        <v>92.192109813328798</v>
      </c>
      <c r="CK18" s="701">
        <f>+entero!CK65</f>
        <v>92.246275379063945</v>
      </c>
      <c r="CL18" s="701">
        <f>+entero!CL65</f>
        <v>92.257000714721087</v>
      </c>
      <c r="CM18" s="701">
        <f>+entero!CM65</f>
        <v>92.350030352672718</v>
      </c>
      <c r="CN18" s="701">
        <f>+entero!CN65</f>
        <v>92.364303462055759</v>
      </c>
      <c r="CO18" s="702">
        <f>+entero!CO65</f>
        <v>92.360335107935697</v>
      </c>
      <c r="CP18" s="703">
        <f>+entero!CP65</f>
        <v>92.363088054768511</v>
      </c>
      <c r="CQ18" s="703">
        <f>+entero!CQ65</f>
        <v>92.355385621694694</v>
      </c>
      <c r="CR18" s="703">
        <f>+entero!CR65</f>
        <v>0</v>
      </c>
      <c r="CS18" s="704">
        <f>+entero!CS65</f>
        <v>92.350030352672718</v>
      </c>
      <c r="CT18" s="670"/>
      <c r="CU18" s="559"/>
      <c r="CV18" s="3"/>
      <c r="CW18" s="509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7"/>
      <c r="CP19" s="100"/>
      <c r="CQ19" s="100"/>
      <c r="CR19" s="100"/>
      <c r="CS19" s="348"/>
      <c r="CT19" s="670"/>
      <c r="CU19" s="559"/>
      <c r="CV19" s="3"/>
      <c r="CW19" s="509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197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485.53255023032057</v>
      </c>
      <c r="CF20" s="508">
        <f>+entero!CF67</f>
        <v>486.49048875183473</v>
      </c>
      <c r="CG20" s="508">
        <f>+entero!CG67</f>
        <v>477.1305100437317</v>
      </c>
      <c r="CH20" s="508">
        <f>+entero!CH67</f>
        <v>501.18123795189513</v>
      </c>
      <c r="CI20" s="508">
        <f>+entero!CI67</f>
        <v>510.6599207172012</v>
      </c>
      <c r="CJ20" s="508">
        <f>+entero!CJ67</f>
        <v>550.42036056378822</v>
      </c>
      <c r="CK20" s="508">
        <f>+entero!CK67</f>
        <v>545.71452556524594</v>
      </c>
      <c r="CL20" s="508">
        <f>+entero!CL67</f>
        <v>547.33076794571218</v>
      </c>
      <c r="CM20" s="508">
        <f>+entero!CM67</f>
        <v>565.390537501106</v>
      </c>
      <c r="CN20" s="508">
        <f>+entero!CN67</f>
        <v>566.1639222168493</v>
      </c>
      <c r="CO20" s="670">
        <f>+entero!CO67</f>
        <v>571.60407395300081</v>
      </c>
      <c r="CP20" s="671">
        <f>+entero!CP67</f>
        <v>570.06503942238874</v>
      </c>
      <c r="CQ20" s="671">
        <f>+entero!CQ67</f>
        <v>572.42866193113491</v>
      </c>
      <c r="CR20" s="671">
        <f>+entero!CR67</f>
        <v>0</v>
      </c>
      <c r="CS20" s="672">
        <f>+entero!CS67</f>
        <v>565.390537501106</v>
      </c>
      <c r="CT20" s="670">
        <f>+entero!CT67</f>
        <v>6.2647397142856107</v>
      </c>
      <c r="CU20" s="559">
        <f>+entero!CU67</f>
        <v>1.1065240062905435</v>
      </c>
      <c r="CV20" s="3"/>
      <c r="CW20" s="509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706" t="s">
        <v>193</v>
      </c>
      <c r="E21" s="701">
        <f>+entero!E68</f>
        <v>29.608725951431719</v>
      </c>
      <c r="F21" s="705">
        <f>+entero!F68</f>
        <v>29.982314879707221</v>
      </c>
      <c r="G21" s="705">
        <f>+entero!G68</f>
        <v>29.10871909184284</v>
      </c>
      <c r="H21" s="705">
        <f>+entero!H68</f>
        <v>25.325194831620745</v>
      </c>
      <c r="I21" s="705">
        <f>+entero!I68</f>
        <v>29.337065971699726</v>
      </c>
      <c r="J21" s="705">
        <f>+entero!J68</f>
        <v>25.413734907762723</v>
      </c>
      <c r="K21" s="705">
        <f>+entero!K68</f>
        <v>36.125562689101329</v>
      </c>
      <c r="L21" s="705">
        <f>+entero!L68</f>
        <v>33.753248787141729</v>
      </c>
      <c r="M21" s="705">
        <f>+entero!M68</f>
        <v>26.003375728121746</v>
      </c>
      <c r="N21" s="705">
        <f>+entero!N68</f>
        <v>36.150484698156845</v>
      </c>
      <c r="O21" s="705">
        <f>+entero!O68</f>
        <v>32.051945241635131</v>
      </c>
      <c r="P21" s="705">
        <f>+entero!P68</f>
        <v>37.568973260565095</v>
      </c>
      <c r="Q21" s="705">
        <f>+entero!Q68</f>
        <v>33.300094505160288</v>
      </c>
      <c r="R21" s="705">
        <f>+entero!R68</f>
        <v>41.015211045997766</v>
      </c>
      <c r="S21" s="705">
        <f>+entero!S68</f>
        <v>35.217164730836252</v>
      </c>
      <c r="T21" s="705">
        <f>+entero!T68</f>
        <v>34.805092083168454</v>
      </c>
      <c r="U21" s="705">
        <f>+entero!U68</f>
        <v>35.248688179698405</v>
      </c>
      <c r="V21" s="705">
        <f>+entero!V68</f>
        <v>37.984396950735359</v>
      </c>
      <c r="W21" s="705">
        <f>+entero!W68</f>
        <v>35.051326609730523</v>
      </c>
      <c r="X21" s="705">
        <f>+entero!X68</f>
        <v>34.571407331737092</v>
      </c>
      <c r="Y21" s="705">
        <f>+entero!Y68</f>
        <v>40.805673344128309</v>
      </c>
      <c r="Z21" s="705">
        <f>+entero!Z68</f>
        <v>39.245893166712492</v>
      </c>
      <c r="AA21" s="705">
        <f>+entero!AA68</f>
        <v>32.869212830342761</v>
      </c>
      <c r="AB21" s="705">
        <f>+entero!AB68</f>
        <v>38.230594090884942</v>
      </c>
      <c r="AC21" s="705">
        <f>+entero!AC68</f>
        <v>37.470745567076619</v>
      </c>
      <c r="AD21" s="705">
        <f>+entero!AD68</f>
        <v>36.777092579676427</v>
      </c>
      <c r="AE21" s="705">
        <f>+entero!AE68</f>
        <v>37.325811476374483</v>
      </c>
      <c r="AF21" s="705">
        <f>+entero!AF68</f>
        <v>37.370450314426677</v>
      </c>
      <c r="AG21" s="705">
        <f>+entero!AG68</f>
        <v>44.746327550562455</v>
      </c>
      <c r="AH21" s="705">
        <f>+entero!AH68</f>
        <v>39.131425037896797</v>
      </c>
      <c r="AI21" s="705">
        <f>+entero!AI68</f>
        <v>44.087644264850375</v>
      </c>
      <c r="AJ21" s="705">
        <f>+entero!AJ68</f>
        <v>40.100579164462566</v>
      </c>
      <c r="AK21" s="705">
        <f>+entero!AK68</f>
        <v>39.42991972955241</v>
      </c>
      <c r="AL21" s="705">
        <f>+entero!AL68</f>
        <v>40.845236656628792</v>
      </c>
      <c r="AM21" s="705">
        <f>+entero!AM68</f>
        <v>49.584347280466602</v>
      </c>
      <c r="AN21" s="705">
        <f>+entero!AN68</f>
        <v>50.455696913299896</v>
      </c>
      <c r="AO21" s="701">
        <f>+entero!AO68</f>
        <v>58.608036943807164</v>
      </c>
      <c r="AP21" s="705">
        <f>+entero!AP68</f>
        <v>58.339067857931624</v>
      </c>
      <c r="AQ21" s="705">
        <f>+entero!AQ68</f>
        <v>58.581650319176369</v>
      </c>
      <c r="AR21" s="705">
        <f>+entero!AR68</f>
        <v>58.371894458164078</v>
      </c>
      <c r="AS21" s="705">
        <f>+entero!AS68</f>
        <v>58.110520200614467</v>
      </c>
      <c r="AT21" s="705">
        <f>+entero!AT68</f>
        <v>58.854996624132916</v>
      </c>
      <c r="AU21" s="705">
        <f>+entero!AU68</f>
        <v>59.596084814168968</v>
      </c>
      <c r="AV21" s="705">
        <f>+entero!AV68</f>
        <v>59.768941976268188</v>
      </c>
      <c r="AW21" s="705">
        <f>+entero!AW68</f>
        <v>62.993185278390762</v>
      </c>
      <c r="AX21" s="705">
        <f>+entero!AX68</f>
        <v>64.369198381571266</v>
      </c>
      <c r="AY21" s="705">
        <f>+entero!AY68</f>
        <v>68.13478913480445</v>
      </c>
      <c r="AZ21" s="705">
        <f>+entero!AZ68</f>
        <v>69.439463645575586</v>
      </c>
      <c r="BA21" s="701">
        <f>+entero!BA68</f>
        <v>70.81904509240195</v>
      </c>
      <c r="BB21" s="701">
        <f>+entero!BB68</f>
        <v>72.043568279043029</v>
      </c>
      <c r="BC21" s="705">
        <f>+entero!BC68</f>
        <v>72.526230116597034</v>
      </c>
      <c r="BD21" s="701">
        <f>+entero!BD68</f>
        <v>73.719885384619857</v>
      </c>
      <c r="BE21" s="701">
        <f>+entero!BE68</f>
        <v>75.74383979358592</v>
      </c>
      <c r="BF21" s="701">
        <f>+entero!BF68</f>
        <v>70.749886130043279</v>
      </c>
      <c r="BG21" s="701">
        <f>+entero!BG68</f>
        <v>71.340213120718715</v>
      </c>
      <c r="BH21" s="701">
        <f>+entero!BH68</f>
        <v>70.567153237013173</v>
      </c>
      <c r="BI21" s="701">
        <f>+entero!BI68</f>
        <v>71.64581749353664</v>
      </c>
      <c r="BJ21" s="701">
        <f>+entero!BJ68</f>
        <v>67.770944749219524</v>
      </c>
      <c r="BK21" s="701">
        <f>+entero!BK68</f>
        <v>69.390923102800784</v>
      </c>
      <c r="BL21" s="701">
        <f>+entero!BL68</f>
        <v>70.532599535105021</v>
      </c>
      <c r="BM21" s="701">
        <f>+entero!BM68</f>
        <v>71.592959802047517</v>
      </c>
      <c r="BN21" s="701">
        <f>+entero!BN68</f>
        <v>71.231021100407744</v>
      </c>
      <c r="BO21" s="701">
        <f>+entero!BO68</f>
        <v>71.30459376162591</v>
      </c>
      <c r="BP21" s="701">
        <f>+entero!BP68</f>
        <v>71.066773054539226</v>
      </c>
      <c r="BQ21" s="701">
        <f>+entero!BQ68</f>
        <v>70.45254225565435</v>
      </c>
      <c r="BR21" s="701">
        <f>+entero!BR68</f>
        <v>70.951084854575285</v>
      </c>
      <c r="BS21" s="701">
        <f>+entero!BS68</f>
        <v>71.411213777394195</v>
      </c>
      <c r="BT21" s="701">
        <f>+entero!BT68</f>
        <v>71.8324348630006</v>
      </c>
      <c r="BU21" s="701">
        <f>+entero!BU68</f>
        <v>71.9801962953957</v>
      </c>
      <c r="BV21" s="701">
        <f>+entero!BV68</f>
        <v>73.643670141190611</v>
      </c>
      <c r="BW21" s="701">
        <f>+entero!BW68</f>
        <v>74.857590919774523</v>
      </c>
      <c r="BX21" s="701">
        <f>+entero!BX68</f>
        <v>73.106915526919863</v>
      </c>
      <c r="BY21" s="701">
        <f>+entero!BY68</f>
        <v>70.562571185231036</v>
      </c>
      <c r="BZ21" s="701">
        <f>+entero!BZ68</f>
        <v>72.341495244934762</v>
      </c>
      <c r="CA21" s="701">
        <f>+entero!CA68</f>
        <v>69.641703464956464</v>
      </c>
      <c r="CB21" s="701">
        <f>+entero!CB68</f>
        <v>69.290827385703778</v>
      </c>
      <c r="CC21" s="701">
        <f>+entero!CC68</f>
        <v>69.872571079222794</v>
      </c>
      <c r="CD21" s="701">
        <f>+entero!CD68</f>
        <v>70.912588254552659</v>
      </c>
      <c r="CE21" s="701">
        <f>+entero!CE68</f>
        <v>71.352690517633434</v>
      </c>
      <c r="CF21" s="701">
        <f>+entero!CF68</f>
        <v>69.755908457809014</v>
      </c>
      <c r="CG21" s="701">
        <f>+entero!CG68</f>
        <v>71.916706633924079</v>
      </c>
      <c r="CH21" s="701">
        <f>+entero!CH68</f>
        <v>73.11722182993941</v>
      </c>
      <c r="CI21" s="701">
        <f>+entero!CI68</f>
        <v>74.908590118808121</v>
      </c>
      <c r="CJ21" s="701">
        <f>+entero!CJ68</f>
        <v>74.414566198457592</v>
      </c>
      <c r="CK21" s="701">
        <f>+entero!CK68</f>
        <v>74.221079190145517</v>
      </c>
      <c r="CL21" s="701">
        <f>+entero!CL68</f>
        <v>74.486610358627729</v>
      </c>
      <c r="CM21" s="701">
        <f>+entero!CM68</f>
        <v>74.985804590765994</v>
      </c>
      <c r="CN21" s="701">
        <f>+entero!CN68</f>
        <v>75.279278249538677</v>
      </c>
      <c r="CO21" s="702">
        <f>+entero!CO68</f>
        <v>75.731028271577401</v>
      </c>
      <c r="CP21" s="703">
        <f>+entero!CP68</f>
        <v>75.447581502346495</v>
      </c>
      <c r="CQ21" s="703">
        <f>+entero!CQ68</f>
        <v>75.295464221520902</v>
      </c>
      <c r="CR21" s="703">
        <f>+entero!CR68</f>
        <v>0</v>
      </c>
      <c r="CS21" s="704">
        <f>+entero!CS68</f>
        <v>74.985804590765994</v>
      </c>
      <c r="CT21" s="670"/>
      <c r="CU21" s="559"/>
      <c r="CV21" s="3"/>
      <c r="CW21" s="509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7"/>
      <c r="CP22" s="100"/>
      <c r="CQ22" s="100"/>
      <c r="CR22" s="100"/>
      <c r="CS22" s="348"/>
      <c r="CT22" s="670"/>
      <c r="CU22" s="559"/>
      <c r="CV22" s="3"/>
      <c r="CW22" s="509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40"/>
      <c r="CT23" s="670"/>
      <c r="CU23" s="559"/>
      <c r="CV23" s="3"/>
      <c r="CW23" s="509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708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4448.2607802507982</v>
      </c>
      <c r="CG24" s="508">
        <f>+entero!CG70</f>
        <v>4626.8480839791364</v>
      </c>
      <c r="CH24" s="508">
        <f>+entero!CH70</f>
        <v>5139.8565043359822</v>
      </c>
      <c r="CI24" s="508">
        <f>+entero!CI70</f>
        <v>5379.3039134560349</v>
      </c>
      <c r="CJ24" s="508">
        <f>+entero!CJ70</f>
        <v>5531.201196149701</v>
      </c>
      <c r="CK24" s="508">
        <f>+entero!CK70</f>
        <v>5946.3327570524607</v>
      </c>
      <c r="CL24" s="508">
        <f>+entero!CL70</f>
        <v>5724.603010338682</v>
      </c>
      <c r="CM24" s="508">
        <f>+entero!CM70</f>
        <v>5818.9125352763313</v>
      </c>
      <c r="CN24" s="508">
        <f>+entero!CN70</f>
        <v>6041.5234216798372</v>
      </c>
      <c r="CO24" s="670">
        <f>+entero!CO70</f>
        <v>5926.380243710747</v>
      </c>
      <c r="CP24" s="671">
        <f>+entero!CP70</f>
        <v>5969.3855367651186</v>
      </c>
      <c r="CQ24" s="671">
        <f>+entero!CQ70</f>
        <v>6214.7320857582627</v>
      </c>
      <c r="CR24" s="671">
        <f>+entero!CR70</f>
        <v>6514.9965981859514</v>
      </c>
      <c r="CS24" s="672">
        <f>+entero!CS70</f>
        <v>5818.9125352763313</v>
      </c>
      <c r="CT24" s="670">
        <f>+entero!CT70</f>
        <v>473.47317650611421</v>
      </c>
      <c r="CU24" s="559">
        <f>+entero!CU70</f>
        <v>7.8369832153107222</v>
      </c>
      <c r="CV24" s="3"/>
      <c r="CW24" s="509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708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1407.2871674067055</v>
      </c>
      <c r="CG25" s="508">
        <f>+entero!CG71</f>
        <v>1605.2257823615159</v>
      </c>
      <c r="CH25" s="508">
        <f>+entero!CH71</f>
        <v>2019.983322553936</v>
      </c>
      <c r="CI25" s="508">
        <f>+entero!CI71</f>
        <v>2342.3559602900873</v>
      </c>
      <c r="CJ25" s="508">
        <f>+entero!CJ71</f>
        <v>2449.4980466690954</v>
      </c>
      <c r="CK25" s="508">
        <f>+entero!CK71</f>
        <v>2879.1445181727408</v>
      </c>
      <c r="CL25" s="508">
        <f>+entero!CL71</f>
        <v>2626.2615269999997</v>
      </c>
      <c r="CM25" s="508">
        <f>+entero!CM71</f>
        <v>2667.200619064869</v>
      </c>
      <c r="CN25" s="508">
        <f>+entero!CN71</f>
        <v>2722.5399181610787</v>
      </c>
      <c r="CO25" s="670">
        <f>+entero!CO71</f>
        <v>2692.9201262448978</v>
      </c>
      <c r="CP25" s="671">
        <f>+entero!CP71</f>
        <v>2689.0997145495621</v>
      </c>
      <c r="CQ25" s="671">
        <f>+entero!CQ71</f>
        <v>2933.5752420532071</v>
      </c>
      <c r="CR25" s="671">
        <f>+entero!CR71</f>
        <v>3211.8432431909609</v>
      </c>
      <c r="CS25" s="672">
        <f>+entero!CS71</f>
        <v>2667.200619064869</v>
      </c>
      <c r="CT25" s="670">
        <f>+entero!CT71</f>
        <v>489.30332502988222</v>
      </c>
      <c r="CU25" s="559">
        <f>+entero!CU71</f>
        <v>17.972310406393554</v>
      </c>
      <c r="CV25" s="3"/>
      <c r="CW25" s="509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708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558.6888989956268</v>
      </c>
      <c r="CG26" s="508">
        <f>+entero!CG72</f>
        <v>547.55851781924184</v>
      </c>
      <c r="CH26" s="508">
        <f>+entero!CH72</f>
        <v>570.52133981486872</v>
      </c>
      <c r="CI26" s="508">
        <f>+entero!CI72</f>
        <v>586.19860629883385</v>
      </c>
      <c r="CJ26" s="508">
        <f>+entero!CJ72</f>
        <v>596.64105278279874</v>
      </c>
      <c r="CK26" s="508">
        <f>+entero!CK72</f>
        <v>604.51986994606409</v>
      </c>
      <c r="CL26" s="508">
        <f>+entero!CL72</f>
        <v>632.08862772448981</v>
      </c>
      <c r="CM26" s="508">
        <f>+entero!CM72</f>
        <v>632.74004651895041</v>
      </c>
      <c r="CN26" s="508">
        <f>+entero!CN72</f>
        <v>629.22936121574344</v>
      </c>
      <c r="CO26" s="670">
        <f>+entero!CO72</f>
        <v>629.24282706559768</v>
      </c>
      <c r="CP26" s="671">
        <f>+entero!CP72</f>
        <v>636.94800317492707</v>
      </c>
      <c r="CQ26" s="671">
        <f>+entero!CQ72</f>
        <v>636.95137704518959</v>
      </c>
      <c r="CR26" s="671">
        <f>+entero!CR72</f>
        <v>636.92264749416904</v>
      </c>
      <c r="CS26" s="672">
        <f>+entero!CS72</f>
        <v>632.74004651895041</v>
      </c>
      <c r="CT26" s="670">
        <f>+entero!CT72</f>
        <v>7.6932862784256031</v>
      </c>
      <c r="CU26" s="559">
        <f>+entero!CU72</f>
        <v>1.2226521444519411</v>
      </c>
      <c r="CV26" s="3"/>
      <c r="CW26" s="509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708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949.28993600846627</v>
      </c>
      <c r="CG27" s="508">
        <f>+entero!CG73</f>
        <v>816.27481673837895</v>
      </c>
      <c r="CH27" s="508">
        <f>+entero!CH73</f>
        <v>901.81922951717775</v>
      </c>
      <c r="CI27" s="508">
        <f>+entero!CI73</f>
        <v>828.75024638711352</v>
      </c>
      <c r="CJ27" s="508">
        <f>+entero!CJ73</f>
        <v>874.38466787780749</v>
      </c>
      <c r="CK27" s="508">
        <f>+entero!CK73</f>
        <v>852.48080393365603</v>
      </c>
      <c r="CL27" s="508">
        <f>+entero!CL73</f>
        <v>864.96575887419237</v>
      </c>
      <c r="CM27" s="508">
        <f>+entero!CM73</f>
        <v>802.69487675251276</v>
      </c>
      <c r="CN27" s="508">
        <f>+entero!CN73</f>
        <v>944.7677863930146</v>
      </c>
      <c r="CO27" s="670">
        <f>+entero!CO73</f>
        <v>859.19867367025074</v>
      </c>
      <c r="CP27" s="671">
        <f>+entero!CP73</f>
        <v>882.95796218062958</v>
      </c>
      <c r="CQ27" s="671">
        <f>+entero!CQ73</f>
        <v>883.87654662986586</v>
      </c>
      <c r="CR27" s="671">
        <f>+entero!CR73</f>
        <v>905.90178747082211</v>
      </c>
      <c r="CS27" s="672">
        <f>+entero!CS73</f>
        <v>802.69487675251276</v>
      </c>
      <c r="CT27" s="670">
        <f>+entero!CT73</f>
        <v>-38.865998922192489</v>
      </c>
      <c r="CU27" s="559">
        <f>+entero!CU73</f>
        <v>-4.1138150010996082</v>
      </c>
      <c r="CV27" s="3"/>
      <c r="CW27" s="509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708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1532.9947778400001</v>
      </c>
      <c r="CG28" s="508">
        <f>+entero!CG74</f>
        <v>1657.7889670599995</v>
      </c>
      <c r="CH28" s="508">
        <f>+entero!CH74</f>
        <v>1647.5326124499998</v>
      </c>
      <c r="CI28" s="508">
        <f>+entero!CI74</f>
        <v>1621.9991004799999</v>
      </c>
      <c r="CJ28" s="508">
        <f>+entero!CJ74</f>
        <v>1610.6774288199992</v>
      </c>
      <c r="CK28" s="508">
        <f>+entero!CK74</f>
        <v>1610.1875649999997</v>
      </c>
      <c r="CL28" s="508">
        <f>+entero!CL74</f>
        <v>1601.2870967399999</v>
      </c>
      <c r="CM28" s="508">
        <f>+entero!CM74</f>
        <v>1716.2769929399994</v>
      </c>
      <c r="CN28" s="508">
        <f>+entero!CN74</f>
        <v>1744.9863559099997</v>
      </c>
      <c r="CO28" s="670">
        <f>+entero!CO74</f>
        <v>1745.0186167300001</v>
      </c>
      <c r="CP28" s="671">
        <f>+entero!CP74</f>
        <v>1760.3798568599993</v>
      </c>
      <c r="CQ28" s="671">
        <f>+entero!CQ74</f>
        <v>1760.3289200299998</v>
      </c>
      <c r="CR28" s="671">
        <f>+entero!CR74</f>
        <v>1760.3289200299998</v>
      </c>
      <c r="CS28" s="672">
        <f>+entero!CS74</f>
        <v>1716.2769929399994</v>
      </c>
      <c r="CT28" s="670">
        <f>+entero!CT74</f>
        <v>15.342564120000134</v>
      </c>
      <c r="CU28" s="559">
        <f>+entero!CU74</f>
        <v>0.8792369102507358</v>
      </c>
      <c r="CV28" s="3"/>
      <c r="CW28" s="509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708" t="s">
        <v>224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1123.1651189090624</v>
      </c>
      <c r="CG29" s="508">
        <f>+entero!CG75</f>
        <v>1176.4427767428729</v>
      </c>
      <c r="CH29" s="508">
        <f>+entero!CH75</f>
        <v>1653.0128126095417</v>
      </c>
      <c r="CI29" s="508">
        <f>+entero!CI75</f>
        <v>1878.3953619030131</v>
      </c>
      <c r="CJ29" s="508">
        <f>+entero!CJ75</f>
        <v>2004.0191407685847</v>
      </c>
      <c r="CK29" s="508">
        <f>+entero!CK75</f>
        <v>2410.1140768500732</v>
      </c>
      <c r="CL29" s="508">
        <f>+entero!CL75</f>
        <v>2139.8785105289162</v>
      </c>
      <c r="CM29" s="508">
        <f>+entero!CM75</f>
        <v>2120.0981391236714</v>
      </c>
      <c r="CN29" s="508">
        <f>+entero!CN75</f>
        <v>2312.8220520901891</v>
      </c>
      <c r="CO29" s="670">
        <f>+entero!CO75</f>
        <v>2192.5816814739405</v>
      </c>
      <c r="CP29" s="671">
        <f>+entero!CP75</f>
        <v>2197.6072416049442</v>
      </c>
      <c r="CQ29" s="671">
        <f>+entero!CQ75</f>
        <v>2451.1840982988174</v>
      </c>
      <c r="CR29" s="671">
        <f>+entero!CR75</f>
        <v>2747.452683038227</v>
      </c>
      <c r="CS29" s="672">
        <f>+entero!CS75</f>
        <v>2120.0981391236714</v>
      </c>
      <c r="CT29" s="670">
        <f>+entero!CT75</f>
        <v>434.63063094803783</v>
      </c>
      <c r="CU29" s="559">
        <f>+entero!CU75</f>
        <v>18.792220981949082</v>
      </c>
      <c r="CV29" s="3"/>
      <c r="CW29" s="509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708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676.259449470596</v>
      </c>
      <c r="CG30" s="508">
        <f>+entero!CG76</f>
        <v>878.83049287449398</v>
      </c>
      <c r="CH30" s="508">
        <f>+entero!CH76</f>
        <v>1271.7230209523641</v>
      </c>
      <c r="CI30" s="508">
        <f>+entero!CI76</f>
        <v>1565.6587965458993</v>
      </c>
      <c r="CJ30" s="508">
        <f>+entero!CJ76</f>
        <v>1633.8306901907774</v>
      </c>
      <c r="CK30" s="508">
        <f>+entero!CK76</f>
        <v>2063.2928562564171</v>
      </c>
      <c r="CL30" s="508">
        <f>+entero!CL76</f>
        <v>1777.5416385447238</v>
      </c>
      <c r="CM30" s="508">
        <f>+entero!CM76</f>
        <v>1819.3839778311587</v>
      </c>
      <c r="CN30" s="508">
        <f>+entero!CN76</f>
        <v>1881.8081184071746</v>
      </c>
      <c r="CO30" s="670">
        <f>+entero!CO76</f>
        <v>1848.1645396536896</v>
      </c>
      <c r="CP30" s="671">
        <f>+entero!CP76</f>
        <v>1834.1587121543146</v>
      </c>
      <c r="CQ30" s="671">
        <f>+entero!CQ76</f>
        <v>2083.0930173389515</v>
      </c>
      <c r="CR30" s="671">
        <f>+entero!CR76</f>
        <v>2357.822538047405</v>
      </c>
      <c r="CS30" s="672">
        <f>+entero!CS76</f>
        <v>1819.3839778311587</v>
      </c>
      <c r="CT30" s="670">
        <f>+entero!CT76</f>
        <v>476.01441964023047</v>
      </c>
      <c r="CU30" s="559">
        <f>+entero!CU76</f>
        <v>25.2955875247868</v>
      </c>
      <c r="CV30" s="3"/>
      <c r="CW30" s="509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708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446.9056694384663</v>
      </c>
      <c r="CG31" s="508">
        <f>+entero!CG77</f>
        <v>297.61228386837894</v>
      </c>
      <c r="CH31" s="508">
        <f>+entero!CH77</f>
        <v>381.28979165717777</v>
      </c>
      <c r="CI31" s="508">
        <f>+entero!CI77</f>
        <v>312.73656535711359</v>
      </c>
      <c r="CJ31" s="508">
        <f>+entero!CJ77</f>
        <v>370.18845057780743</v>
      </c>
      <c r="CK31" s="508">
        <f>+entero!CK77</f>
        <v>346.82122059365616</v>
      </c>
      <c r="CL31" s="508">
        <f>+entero!CL77</f>
        <v>362.33687198419244</v>
      </c>
      <c r="CM31" s="508">
        <f>+entero!CM77</f>
        <v>300.71416129251281</v>
      </c>
      <c r="CN31" s="508">
        <f>+entero!CN77</f>
        <v>431.01393368301467</v>
      </c>
      <c r="CO31" s="670">
        <f>+entero!CO77</f>
        <v>344.41714182025078</v>
      </c>
      <c r="CP31" s="671">
        <f>+entero!CP77</f>
        <v>363.44852945062962</v>
      </c>
      <c r="CQ31" s="671">
        <f>+entero!CQ77</f>
        <v>368.09108095986585</v>
      </c>
      <c r="CR31" s="671">
        <f>+entero!CR77</f>
        <v>389.63014499082226</v>
      </c>
      <c r="CS31" s="672">
        <f>+entero!CS77</f>
        <v>300.71416129251281</v>
      </c>
      <c r="CT31" s="670">
        <f>+entero!CT77</f>
        <v>-41.383788692192411</v>
      </c>
      <c r="CU31" s="559">
        <f>+entero!CU77</f>
        <v>-9.6014967169548058</v>
      </c>
      <c r="CV31" s="3"/>
      <c r="CW31" s="509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708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3">
        <f>+entero!AO78</f>
        <v>0</v>
      </c>
      <c r="AP32" s="673">
        <f>+entero!AP78</f>
        <v>0</v>
      </c>
      <c r="AQ32" s="673">
        <f>+entero!AQ78</f>
        <v>0</v>
      </c>
      <c r="AR32" s="673">
        <f>+entero!AR78</f>
        <v>0</v>
      </c>
      <c r="AS32" s="673">
        <f>+entero!AS78</f>
        <v>0</v>
      </c>
      <c r="AT32" s="673">
        <f>+entero!AT78</f>
        <v>0</v>
      </c>
      <c r="AU32" s="673">
        <f>+entero!AU78</f>
        <v>0</v>
      </c>
      <c r="AV32" s="673">
        <f>+entero!AV78</f>
        <v>0</v>
      </c>
      <c r="AW32" s="673">
        <f>+entero!AW78</f>
        <v>0</v>
      </c>
      <c r="AX32" s="673">
        <f>+entero!AX78</f>
        <v>0</v>
      </c>
      <c r="AY32" s="673">
        <f>+entero!AY78</f>
        <v>0</v>
      </c>
      <c r="AZ32" s="673">
        <f>+entero!AZ78</f>
        <v>0</v>
      </c>
      <c r="BA32" s="673">
        <f>+entero!BA78</f>
        <v>0</v>
      </c>
      <c r="BB32" s="673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508">
        <f>+entero!CI78</f>
        <v>0</v>
      </c>
      <c r="CJ32" s="508">
        <f>+entero!CJ78</f>
        <v>0</v>
      </c>
      <c r="CK32" s="508">
        <f>+entero!CK78</f>
        <v>0</v>
      </c>
      <c r="CL32" s="508">
        <f>+entero!CL78</f>
        <v>0</v>
      </c>
      <c r="CM32" s="508">
        <f>+entero!CM78</f>
        <v>0</v>
      </c>
      <c r="CN32" s="508">
        <f>+entero!CN78</f>
        <v>0</v>
      </c>
      <c r="CO32" s="670">
        <f>+entero!CO78</f>
        <v>0</v>
      </c>
      <c r="CP32" s="671">
        <f>+entero!CP78</f>
        <v>0</v>
      </c>
      <c r="CQ32" s="671">
        <f>+entero!CQ78</f>
        <v>0</v>
      </c>
      <c r="CR32" s="671">
        <f>+entero!CR78</f>
        <v>0</v>
      </c>
      <c r="CS32" s="672">
        <f>+entero!CS78</f>
        <v>0</v>
      </c>
      <c r="CT32" s="670"/>
      <c r="CU32" s="559"/>
      <c r="CV32" s="3"/>
      <c r="CW32" s="509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708" t="s">
        <v>198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15588.703330523635</v>
      </c>
      <c r="CG33" s="508">
        <f>+entero!CG79</f>
        <v>15806.62720721314</v>
      </c>
      <c r="CH33" s="508">
        <f>+entero!CH79</f>
        <v>15989.826094414291</v>
      </c>
      <c r="CI33" s="508">
        <f>+entero!CI79</f>
        <v>16252.661038705641</v>
      </c>
      <c r="CJ33" s="508">
        <f>+entero!CJ79</f>
        <v>16490.254496063491</v>
      </c>
      <c r="CK33" s="508">
        <f>+entero!CK79</f>
        <v>16485.481595397301</v>
      </c>
      <c r="CL33" s="508">
        <f>+entero!CL79</f>
        <v>16514.052327009555</v>
      </c>
      <c r="CM33" s="508">
        <f>+entero!CM79</f>
        <v>16599.534139508098</v>
      </c>
      <c r="CN33" s="508">
        <f>+entero!CN79</f>
        <v>16717.132990535789</v>
      </c>
      <c r="CO33" s="670">
        <f>+entero!CO79</f>
        <v>16753.218957543078</v>
      </c>
      <c r="CP33" s="671">
        <f>+entero!CP79</f>
        <v>16774.687830075152</v>
      </c>
      <c r="CQ33" s="671">
        <f>+entero!CQ79</f>
        <v>16797.548026375433</v>
      </c>
      <c r="CR33" s="671">
        <f>+entero!CR79</f>
        <v>0</v>
      </c>
      <c r="CS33" s="672">
        <f>+entero!CS79</f>
        <v>16599.534139508098</v>
      </c>
      <c r="CT33" s="670">
        <f>+entero!CT79</f>
        <v>80.415035839643679</v>
      </c>
      <c r="CU33" s="559">
        <f>+entero!CU79</f>
        <v>0.48103365502427664</v>
      </c>
      <c r="CV33" s="3"/>
      <c r="CW33" s="509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347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8">
        <f>+entero!CS80</f>
        <v>0</v>
      </c>
      <c r="CT34" s="670"/>
      <c r="CU34" s="559"/>
      <c r="CV34" s="3"/>
      <c r="CW34" s="509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709" t="s">
        <v>193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94.048515289213313</v>
      </c>
      <c r="CG35" s="636">
        <f>+entero!CG81</f>
        <v>94.285164837224315</v>
      </c>
      <c r="CH35" s="636">
        <f>+entero!CH81</f>
        <v>94.52625462464222</v>
      </c>
      <c r="CI35" s="636">
        <f>+entero!CI81</f>
        <v>94.787380557774384</v>
      </c>
      <c r="CJ35" s="636">
        <f>+entero!CJ81</f>
        <v>95.01156887525741</v>
      </c>
      <c r="CK35" s="636">
        <f>+entero!CK81</f>
        <v>95.041055386882007</v>
      </c>
      <c r="CL35" s="636">
        <f>+entero!CL81</f>
        <v>95.08926912443701</v>
      </c>
      <c r="CM35" s="636">
        <f>+entero!CM81</f>
        <v>95.130455133980803</v>
      </c>
      <c r="CN35" s="636">
        <f>+entero!CN81</f>
        <v>95.1821734128565</v>
      </c>
      <c r="CO35" s="637">
        <f>+entero!CO81</f>
        <v>95.201484632508411</v>
      </c>
      <c r="CP35" s="638">
        <f>+entero!CP81</f>
        <v>95.223948455637199</v>
      </c>
      <c r="CQ35" s="638">
        <f>+entero!CQ81</f>
        <v>95.240458326009701</v>
      </c>
      <c r="CR35" s="638">
        <f>+entero!CR81</f>
        <v>0</v>
      </c>
      <c r="CS35" s="639">
        <f>+entero!CS81</f>
        <v>95.130455133980803</v>
      </c>
      <c r="CT35" s="670"/>
      <c r="CU35" s="559"/>
      <c r="CV35" s="3"/>
      <c r="CW35" s="509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41"/>
      <c r="CT36" s="101"/>
      <c r="CU36" s="707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T3:CU3"/>
    <mergeCell ref="CO3:CS3"/>
    <mergeCell ref="AM3:AM4"/>
    <mergeCell ref="AN3:AN4"/>
    <mergeCell ref="AO3:AO4"/>
    <mergeCell ref="AP3:AP4"/>
    <mergeCell ref="CM3:CM4"/>
    <mergeCell ref="AU3:AU4"/>
    <mergeCell ref="AV3:AV4"/>
    <mergeCell ref="BA3:BA4"/>
    <mergeCell ref="CL3:CL4"/>
    <mergeCell ref="CK3:CK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paperSize="123"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F162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Q18" sqref="CQ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1" width="8.42578125" customWidth="1"/>
    <col min="92" max="92" width="8.42578125" style="73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8"/>
      <c r="CM2" s="370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902" t="str">
        <f>+entero!D3</f>
        <v>V   A   R   I   A   B   L   E   S     b/</v>
      </c>
      <c r="E3" s="895" t="str">
        <f>+entero!E3</f>
        <v>2008                          A  fines de Dic*</v>
      </c>
      <c r="F3" s="895" t="str">
        <f>+entero!F3</f>
        <v>2009                          A  fines de Ene*</v>
      </c>
      <c r="G3" s="895" t="str">
        <f>+entero!G3</f>
        <v>2009                          A  fines de Feb*</v>
      </c>
      <c r="H3" s="895" t="str">
        <f>+entero!H3</f>
        <v>2009                          A  fines de Mar*</v>
      </c>
      <c r="I3" s="895" t="str">
        <f>+entero!I3</f>
        <v>2009                          A  fines de Abr*</v>
      </c>
      <c r="J3" s="895" t="str">
        <f>+entero!J3</f>
        <v>2009                          A  fines de May*</v>
      </c>
      <c r="K3" s="895" t="str">
        <f>+entero!K3</f>
        <v>2009                          A  fines de Jun*</v>
      </c>
      <c r="L3" s="895" t="str">
        <f>+entero!L3</f>
        <v>2009                          A  fines de Jul*</v>
      </c>
      <c r="M3" s="895" t="str">
        <f>+entero!M3</f>
        <v>2009                          A  fines de Ago*</v>
      </c>
      <c r="N3" s="895" t="str">
        <f>+entero!N3</f>
        <v>2009                          A  fines de Sep*</v>
      </c>
      <c r="O3" s="895" t="str">
        <f>+entero!O3</f>
        <v>2009                          A  fines de Oct*</v>
      </c>
      <c r="P3" s="895" t="str">
        <f>+entero!P3</f>
        <v>2009                          A  fines de Nov*</v>
      </c>
      <c r="Q3" s="895" t="str">
        <f>+entero!Q3</f>
        <v>2009                          A  fines de Dic*</v>
      </c>
      <c r="R3" s="895" t="str">
        <f>+entero!R3</f>
        <v>2010                          A  fines de Ene*</v>
      </c>
      <c r="S3" s="895" t="str">
        <f>+entero!S3</f>
        <v>2010                          A  fines de Feb*</v>
      </c>
      <c r="T3" s="895" t="str">
        <f>+entero!T3</f>
        <v>2010                          A  fines de Mar*</v>
      </c>
      <c r="U3" s="895" t="str">
        <f>+entero!U3</f>
        <v>2010                          A  fines de Abr*</v>
      </c>
      <c r="V3" s="895" t="str">
        <f>+entero!V3</f>
        <v>2010                          A  fines de May*</v>
      </c>
      <c r="W3" s="895" t="str">
        <f>+entero!W3</f>
        <v>2010                          A  fines de Jun*</v>
      </c>
      <c r="X3" s="895" t="str">
        <f>+entero!X3</f>
        <v>2010                          A  fines de Jul*</v>
      </c>
      <c r="Y3" s="895" t="str">
        <f>+entero!Y3</f>
        <v>2010                          A  fines de Ago*</v>
      </c>
      <c r="Z3" s="895" t="str">
        <f>+entero!Z3</f>
        <v>2010                          A  fines de Sep*</v>
      </c>
      <c r="AA3" s="895" t="str">
        <f>+entero!AA3</f>
        <v>2010                          A  fines de Oct*</v>
      </c>
      <c r="AB3" s="895" t="str">
        <f>+entero!AB3</f>
        <v>2010                          A  fines de Nov*</v>
      </c>
      <c r="AC3" s="895" t="str">
        <f>+entero!AC3</f>
        <v>2010                          A  fines de Dic*</v>
      </c>
      <c r="AD3" s="895" t="str">
        <f>+entero!AD3</f>
        <v>2011                          A  fines de Ene*</v>
      </c>
      <c r="AE3" s="895" t="str">
        <f>+entero!AE3</f>
        <v>2011                          A  fines de Feb*</v>
      </c>
      <c r="AF3" s="895" t="str">
        <f>+entero!AF3</f>
        <v>2011                          A  fines de Mar*</v>
      </c>
      <c r="AG3" s="895" t="str">
        <f>+entero!AG3</f>
        <v>2011                          A  fines de Abr*</v>
      </c>
      <c r="AH3" s="895" t="str">
        <f>+entero!AH3</f>
        <v>2011                          A  fines de May*</v>
      </c>
      <c r="AI3" s="895" t="str">
        <f>+entero!AI3</f>
        <v>2011                          A  fines de Jun*</v>
      </c>
      <c r="AJ3" s="895" t="str">
        <f>+entero!AJ3</f>
        <v>2011                          A  fines de Jul*</v>
      </c>
      <c r="AK3" s="895" t="str">
        <f>+entero!AK3</f>
        <v>2011                          A  fines de Ago*</v>
      </c>
      <c r="AL3" s="895" t="str">
        <f>+entero!AL3</f>
        <v>2011                          A  fines de Sep*</v>
      </c>
      <c r="AM3" s="895" t="str">
        <f>+entero!AM3</f>
        <v>2011                          A  fines de Oct*</v>
      </c>
      <c r="AN3" s="895" t="str">
        <f>+entero!AN3</f>
        <v>2011                          A  fines de Nov*</v>
      </c>
      <c r="AO3" s="895" t="str">
        <f>+entero!AO3</f>
        <v>2011                          A  fines de Dic*</v>
      </c>
      <c r="AP3" s="895" t="str">
        <f>+entero!AP3</f>
        <v>2012                          A  fines de Ene*</v>
      </c>
      <c r="AQ3" s="895" t="str">
        <f>+entero!AQ3</f>
        <v>2012                          A  fines de Feb*</v>
      </c>
      <c r="AR3" s="895" t="str">
        <f>+entero!AR3</f>
        <v>2012                          A  fines de Mar*</v>
      </c>
      <c r="AS3" s="895" t="str">
        <f>+entero!AS3</f>
        <v>2012                          A  fines de Abr*</v>
      </c>
      <c r="AT3" s="895" t="str">
        <f>+entero!AT3</f>
        <v>2012                          A  fines de May*</v>
      </c>
      <c r="AU3" s="895" t="str">
        <f>+entero!AU3</f>
        <v>2012                          A  fines de Jun*</v>
      </c>
      <c r="AV3" s="895" t="str">
        <f>+entero!AV3</f>
        <v>2012                          A  fines de Jul*</v>
      </c>
      <c r="AW3" s="895" t="str">
        <f>+entero!AW3</f>
        <v>2012                          A  fines de Ago*</v>
      </c>
      <c r="AX3" s="895" t="str">
        <f>+entero!AX3</f>
        <v>2012                          A  fines de Sep*</v>
      </c>
      <c r="AY3" s="895" t="str">
        <f>+entero!AY3</f>
        <v>2012                          A  fines de Oct*</v>
      </c>
      <c r="AZ3" s="895" t="str">
        <f>+entero!AZ3</f>
        <v>2012                          A  fines de Nov*</v>
      </c>
      <c r="BA3" s="895" t="str">
        <f>+entero!BA3</f>
        <v>2012                          A  fines de Dic*</v>
      </c>
      <c r="BB3" s="895" t="str">
        <f>+entero!BB3</f>
        <v>2013                          A  fines de Ene*</v>
      </c>
      <c r="BC3" s="895" t="str">
        <f>+entero!BC3</f>
        <v>2013                          A  fines de Feb*</v>
      </c>
      <c r="BD3" s="895" t="str">
        <f>+entero!BD3</f>
        <v>2013                          A  fines de Mar*</v>
      </c>
      <c r="BE3" s="895" t="str">
        <f>+entero!BE3</f>
        <v>2013                          A  fines de Abr*</v>
      </c>
      <c r="BF3" s="895" t="str">
        <f>+entero!BF3</f>
        <v>2013                          A  fines de May*</v>
      </c>
      <c r="BG3" s="895" t="str">
        <f>+entero!BG3</f>
        <v>2013                          A  fines de Jun*</v>
      </c>
      <c r="BH3" s="895" t="str">
        <f>+entero!BH3</f>
        <v>2013                          A  fines de Jul*</v>
      </c>
      <c r="BI3" s="895" t="str">
        <f>+entero!BI3</f>
        <v>2013                          A  fines de Ago*</v>
      </c>
      <c r="BJ3" s="895" t="str">
        <f>+entero!BJ3</f>
        <v>2013                          A  fines de Sep*</v>
      </c>
      <c r="BK3" s="895" t="str">
        <f>+entero!BK3</f>
        <v>2013                          A  fines de Oct*</v>
      </c>
      <c r="BL3" s="895" t="str">
        <f>+entero!BL3</f>
        <v>2013                          A  fines de Nov*</v>
      </c>
      <c r="BM3" s="895" t="str">
        <f>+entero!BM3</f>
        <v>2013                          A  fines de Dic*</v>
      </c>
      <c r="BN3" s="895" t="str">
        <f>+entero!BN3</f>
        <v>2014                          A  fines de Ene*</v>
      </c>
      <c r="BO3" s="895" t="str">
        <f>+entero!BO3</f>
        <v>2014                          A  fines de Feb*</v>
      </c>
      <c r="BP3" s="895" t="str">
        <f>+entero!BP3</f>
        <v>2014                          A  fines de Mar*</v>
      </c>
      <c r="BQ3" s="895" t="str">
        <f>+entero!BQ3</f>
        <v>2014                          A  fines de Abr*</v>
      </c>
      <c r="BR3" s="895" t="str">
        <f>+entero!BR3</f>
        <v>2014                          A  fines de May*</v>
      </c>
      <c r="BS3" s="895" t="str">
        <f>+entero!BS3</f>
        <v>2014                          A  fines de Jun*</v>
      </c>
      <c r="BT3" s="895" t="str">
        <f>+entero!BT3</f>
        <v>2014                          A  fines de Jul*</v>
      </c>
      <c r="BU3" s="895" t="str">
        <f>+entero!BU3</f>
        <v>2014                          A  fines de Ago*</v>
      </c>
      <c r="BV3" s="895" t="str">
        <f>+entero!BV3</f>
        <v>2014                          A  fines de Sep*</v>
      </c>
      <c r="BW3" s="895" t="str">
        <f>+entero!BW3</f>
        <v>2014                          A  fines de Oct*</v>
      </c>
      <c r="BX3" s="895" t="str">
        <f>+entero!BX3</f>
        <v>2014                          A  fines de Nov*</v>
      </c>
      <c r="BY3" s="895" t="str">
        <f>+entero!BY3</f>
        <v>2014                          A  fines de Dic*</v>
      </c>
      <c r="BZ3" s="895" t="str">
        <f>+entero!BZ3</f>
        <v>2015                         A  fines de Ene*</v>
      </c>
      <c r="CA3" s="895" t="str">
        <f>+entero!CA3</f>
        <v>2015                         A  fines de Feb*</v>
      </c>
      <c r="CB3" s="895" t="str">
        <f>+entero!CB3</f>
        <v>2015                         A  fines de Mar*</v>
      </c>
      <c r="CC3" s="895" t="str">
        <f>+entero!CC3</f>
        <v xml:space="preserve">2015                         A  fines de Abr* </v>
      </c>
      <c r="CD3" s="895" t="str">
        <f>+entero!CD3</f>
        <v xml:space="preserve">2015                         A  fines de May* </v>
      </c>
      <c r="CE3" s="895" t="str">
        <f>+entero!CE3</f>
        <v xml:space="preserve">2015                         A  fines de Jun* </v>
      </c>
      <c r="CF3" s="895" t="str">
        <f>+entero!CF3</f>
        <v xml:space="preserve">2015                         A  fines de Jul* </v>
      </c>
      <c r="CG3" s="895" t="str">
        <f>+entero!CG3</f>
        <v xml:space="preserve">2015                         A  fines de Ago* </v>
      </c>
      <c r="CH3" s="895" t="str">
        <f>+entero!CH3</f>
        <v xml:space="preserve">2015                         A  fines de Sep* </v>
      </c>
      <c r="CI3" s="895" t="str">
        <f>+entero!CI3</f>
        <v xml:space="preserve">2015                         A  fines de Oct* </v>
      </c>
      <c r="CJ3" s="895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99" t="str">
        <f>+entero!CO3</f>
        <v xml:space="preserve">   Semana 5*</v>
      </c>
      <c r="CP3" s="900"/>
      <c r="CQ3" s="900"/>
      <c r="CR3" s="900"/>
      <c r="CS3" s="901"/>
      <c r="CT3" s="897" t="s">
        <v>34</v>
      </c>
      <c r="CU3" s="898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903"/>
      <c r="E4" s="896"/>
      <c r="F4" s="896"/>
      <c r="G4" s="896"/>
      <c r="H4" s="896"/>
      <c r="I4" s="896"/>
      <c r="J4" s="896"/>
      <c r="K4" s="896"/>
      <c r="L4" s="896"/>
      <c r="M4" s="896"/>
      <c r="N4" s="896"/>
      <c r="O4" s="896"/>
      <c r="P4" s="896"/>
      <c r="Q4" s="896"/>
      <c r="R4" s="896"/>
      <c r="S4" s="896"/>
      <c r="T4" s="896"/>
      <c r="U4" s="896"/>
      <c r="V4" s="896"/>
      <c r="W4" s="896"/>
      <c r="X4" s="896"/>
      <c r="Y4" s="896"/>
      <c r="Z4" s="896"/>
      <c r="AA4" s="896"/>
      <c r="AB4" s="896"/>
      <c r="AC4" s="896"/>
      <c r="AD4" s="896"/>
      <c r="AE4" s="896"/>
      <c r="AF4" s="896"/>
      <c r="AG4" s="896"/>
      <c r="AH4" s="896"/>
      <c r="AI4" s="896"/>
      <c r="AJ4" s="896"/>
      <c r="AK4" s="896"/>
      <c r="AL4" s="896"/>
      <c r="AM4" s="896"/>
      <c r="AN4" s="896"/>
      <c r="AO4" s="896"/>
      <c r="AP4" s="896"/>
      <c r="AQ4" s="896"/>
      <c r="AR4" s="896"/>
      <c r="AS4" s="896"/>
      <c r="AT4" s="896"/>
      <c r="AU4" s="896"/>
      <c r="AV4" s="896"/>
      <c r="AW4" s="896"/>
      <c r="AX4" s="896"/>
      <c r="AY4" s="896"/>
      <c r="AZ4" s="896"/>
      <c r="BA4" s="896"/>
      <c r="BB4" s="896"/>
      <c r="BC4" s="896"/>
      <c r="BD4" s="896"/>
      <c r="BE4" s="896"/>
      <c r="BF4" s="896"/>
      <c r="BG4" s="896"/>
      <c r="BH4" s="896"/>
      <c r="BI4" s="896"/>
      <c r="BJ4" s="896"/>
      <c r="BK4" s="896"/>
      <c r="BL4" s="896"/>
      <c r="BM4" s="896"/>
      <c r="BN4" s="896"/>
      <c r="BO4" s="896"/>
      <c r="BP4" s="896"/>
      <c r="BQ4" s="896"/>
      <c r="BR4" s="896"/>
      <c r="BS4" s="896"/>
      <c r="BT4" s="896"/>
      <c r="BU4" s="896"/>
      <c r="BV4" s="896"/>
      <c r="BW4" s="896"/>
      <c r="BX4" s="896"/>
      <c r="BY4" s="896"/>
      <c r="BZ4" s="896"/>
      <c r="CA4" s="896"/>
      <c r="CB4" s="896"/>
      <c r="CC4" s="896"/>
      <c r="CD4" s="896"/>
      <c r="CE4" s="896"/>
      <c r="CF4" s="896"/>
      <c r="CG4" s="896"/>
      <c r="CH4" s="896"/>
      <c r="CI4" s="896"/>
      <c r="CJ4" s="896"/>
      <c r="CK4" s="889"/>
      <c r="CL4" s="889"/>
      <c r="CM4" s="892"/>
      <c r="CN4" s="889"/>
      <c r="CO4" s="202">
        <f>+entero!CO4</f>
        <v>42366</v>
      </c>
      <c r="CP4" s="343">
        <f>+entero!CP4</f>
        <v>42367</v>
      </c>
      <c r="CQ4" s="343">
        <f>+entero!CQ4</f>
        <v>42368</v>
      </c>
      <c r="CR4" s="343">
        <f>+entero!CR4</f>
        <v>42369</v>
      </c>
      <c r="CS4" s="344">
        <f>+entero!CS4</f>
        <v>42370</v>
      </c>
      <c r="CT4" s="204" t="s">
        <v>20</v>
      </c>
      <c r="CU4" s="205" t="s">
        <v>214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408"/>
      <c r="CN5" s="77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719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23">
        <f>+entero!CT83</f>
        <v>0</v>
      </c>
      <c r="CU6" s="561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719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23">
        <f>+entero!CT84</f>
        <v>0</v>
      </c>
      <c r="CU7" s="561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719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79">
        <f>+entero!CL85</f>
        <v>6.9525585824010019</v>
      </c>
      <c r="CM8" s="79">
        <f>+entero!CM85</f>
        <v>6.9455657694494857</v>
      </c>
      <c r="CN8" s="79">
        <f>+entero!CN85</f>
        <v>6.9547064503245197</v>
      </c>
      <c r="CO8" s="615">
        <f>+entero!CO85</f>
        <v>6.9428154037001075</v>
      </c>
      <c r="CP8" s="615">
        <f>+entero!CP85</f>
        <v>6.9579799221250971</v>
      </c>
      <c r="CQ8" s="615">
        <f>+entero!CQ85</f>
        <v>6.9542835055313983</v>
      </c>
      <c r="CR8" s="615">
        <f>+entero!CR85</f>
        <v>6.9371200714133936</v>
      </c>
      <c r="CS8" s="615">
        <f>+entero!CS85</f>
        <v>6.9455657694494857</v>
      </c>
      <c r="CT8" s="723">
        <f>+entero!CT85</f>
        <v>-1.7586378911126133E-2</v>
      </c>
      <c r="CU8" s="561">
        <f>+entero!CU85</f>
        <v>-0.25287018275668149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719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20"/>
      <c r="CL9" s="720"/>
      <c r="CM9" s="720"/>
      <c r="CN9" s="720"/>
      <c r="CO9" s="720"/>
      <c r="CP9" s="720"/>
      <c r="CQ9" s="720"/>
      <c r="CR9" s="720"/>
      <c r="CS9" s="720"/>
      <c r="CT9" s="723" t="s">
        <v>3</v>
      </c>
      <c r="CU9" s="561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71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65">
        <f>+entero!CL87</f>
        <v>2.0948799999999999</v>
      </c>
      <c r="CM10" s="65">
        <f>+entero!CM87</f>
        <v>2.0962800000000001</v>
      </c>
      <c r="CN10" s="65">
        <f>+entero!CN87</f>
        <v>2.09748</v>
      </c>
      <c r="CO10" s="14">
        <f>+entero!CO87</f>
        <v>2.0982799999999999</v>
      </c>
      <c r="CP10" s="14">
        <f>+entero!CP87</f>
        <v>2.0984799999999999</v>
      </c>
      <c r="CQ10" s="14">
        <f>+entero!CQ87</f>
        <v>2.0986799999999999</v>
      </c>
      <c r="CR10" s="14">
        <f>+entero!CR87</f>
        <v>2.0988799999999999</v>
      </c>
      <c r="CS10" s="14">
        <f>+entero!CS87</f>
        <v>2.0962800000000001</v>
      </c>
      <c r="CT10" s="723">
        <f>+entero!CT87</f>
        <v>1.3999999999998458E-3</v>
      </c>
      <c r="CU10" s="561">
        <f>+entero!CU87</f>
        <v>6.6746762781999536E-2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721" t="str">
        <f>+entero!D88</f>
        <v>UFV (Bs/UFV último día del mes)</v>
      </c>
      <c r="E11" s="722">
        <f>+entero!E88</f>
        <v>1.4689700000000001</v>
      </c>
      <c r="F11" s="722">
        <f>+entero!F88</f>
        <v>1.4827999999999999</v>
      </c>
      <c r="G11" s="722">
        <f>+entero!G88</f>
        <v>1.4961100000000001</v>
      </c>
      <c r="H11" s="722">
        <f>+entero!H88</f>
        <v>1.5070300000000001</v>
      </c>
      <c r="I11" s="722">
        <f>+entero!I88</f>
        <v>1.51573</v>
      </c>
      <c r="J11" s="722">
        <f>+entero!J88</f>
        <v>1.52274</v>
      </c>
      <c r="K11" s="722">
        <f>+entero!K88</f>
        <v>1.5275399999999999</v>
      </c>
      <c r="L11" s="722">
        <f>+entero!L88</f>
        <v>1.5307299999999999</v>
      </c>
      <c r="M11" s="722">
        <f>+entero!M88</f>
        <v>1.5328900000000001</v>
      </c>
      <c r="N11" s="722">
        <f>+entero!N88</f>
        <v>1.5346900000000001</v>
      </c>
      <c r="O11" s="722">
        <f>+entero!O88</f>
        <v>1.53592</v>
      </c>
      <c r="P11" s="722">
        <f>+entero!P88</f>
        <v>1.5375399999999999</v>
      </c>
      <c r="Q11" s="722">
        <f>+entero!Q88</f>
        <v>1.5375399999999999</v>
      </c>
      <c r="R11" s="722">
        <f>+entero!R88</f>
        <v>1.5379499999999999</v>
      </c>
      <c r="S11" s="722">
        <f>+entero!S88</f>
        <v>1.5380499999999999</v>
      </c>
      <c r="T11" s="722">
        <f>+entero!T88</f>
        <v>1.53826</v>
      </c>
      <c r="U11" s="722">
        <f>+entero!U88</f>
        <v>1.5389600000000001</v>
      </c>
      <c r="V11" s="722">
        <f>+entero!V88</f>
        <v>1.5403100000000001</v>
      </c>
      <c r="W11" s="722">
        <f>+entero!W88</f>
        <v>1.5420100000000001</v>
      </c>
      <c r="X11" s="722">
        <f>+entero!X88</f>
        <v>1.54366</v>
      </c>
      <c r="Y11" s="722">
        <f>+entero!Y88</f>
        <v>1.5460499999999999</v>
      </c>
      <c r="Z11" s="722">
        <f>+entero!Z88</f>
        <v>1.54915</v>
      </c>
      <c r="AA11" s="722">
        <f>+entero!AA88</f>
        <v>1.55298</v>
      </c>
      <c r="AB11" s="722">
        <f>+entero!AB88</f>
        <v>1.5579799999999999</v>
      </c>
      <c r="AC11" s="722">
        <f>+entero!AC88</f>
        <v>1.5645100000000001</v>
      </c>
      <c r="AD11" s="722">
        <f>+entero!AD88</f>
        <v>1.5729</v>
      </c>
      <c r="AE11" s="722">
        <f>+entero!AE88</f>
        <v>1.5829800000000001</v>
      </c>
      <c r="AF11" s="722">
        <f>+entero!AF88</f>
        <v>1.5949899999999999</v>
      </c>
      <c r="AG11" s="722">
        <f>+entero!AG88</f>
        <v>1.60859</v>
      </c>
      <c r="AH11" s="722">
        <f>+entero!AH88</f>
        <v>1.6227499999999999</v>
      </c>
      <c r="AI11" s="722">
        <f>+entero!AI88</f>
        <v>1.6371</v>
      </c>
      <c r="AJ11" s="722">
        <f>+entero!AJ88</f>
        <v>1.65167</v>
      </c>
      <c r="AK11" s="722">
        <f>+entero!AK88</f>
        <v>1.66629</v>
      </c>
      <c r="AL11" s="722">
        <f>+entero!AL88</f>
        <v>1.6803900000000001</v>
      </c>
      <c r="AM11" s="722">
        <f>+entero!AM88</f>
        <v>1.6939200000000001</v>
      </c>
      <c r="AN11" s="722">
        <f>+entero!AN88</f>
        <v>1.70662</v>
      </c>
      <c r="AO11" s="722">
        <f>+entero!AO88</f>
        <v>1.7183900000000001</v>
      </c>
      <c r="AP11" s="722">
        <f>+entero!AP88</f>
        <v>1.7285999999999999</v>
      </c>
      <c r="AQ11" s="722">
        <f>+entero!AQ88</f>
        <v>1.73722</v>
      </c>
      <c r="AR11" s="722">
        <f>+entero!AR88</f>
        <v>1.7443299999999999</v>
      </c>
      <c r="AS11" s="722">
        <f>+entero!AS88</f>
        <v>1.7503299999999999</v>
      </c>
      <c r="AT11" s="722">
        <f>+entero!AT88</f>
        <v>1.7562199999999999</v>
      </c>
      <c r="AU11" s="722">
        <f>+entero!AU88</f>
        <v>1.7624200000000001</v>
      </c>
      <c r="AV11" s="722">
        <f>+entero!AV88</f>
        <v>1.7689299999999999</v>
      </c>
      <c r="AW11" s="722">
        <f>+entero!AW88</f>
        <v>1.7752600000000001</v>
      </c>
      <c r="AX11" s="722">
        <f>+entero!AX88</f>
        <v>1.78156</v>
      </c>
      <c r="AY11" s="722">
        <f>+entero!AY88</f>
        <v>1.7879700000000001</v>
      </c>
      <c r="AZ11" s="722">
        <f>+entero!AZ88</f>
        <v>1.79437</v>
      </c>
      <c r="BA11" s="722">
        <f>+entero!BA88</f>
        <v>1.80078</v>
      </c>
      <c r="BB11" s="722">
        <f>+entero!BB88</f>
        <v>1.8075000000000001</v>
      </c>
      <c r="BC11" s="722">
        <f>+entero!BC88</f>
        <v>1.8145800000000001</v>
      </c>
      <c r="BD11" s="722">
        <f>+entero!BD88</f>
        <v>1.82192</v>
      </c>
      <c r="BE11" s="722">
        <f>+entero!BE88</f>
        <v>1.82942</v>
      </c>
      <c r="BF11" s="722">
        <f>+entero!BF88</f>
        <v>1.8368599999999999</v>
      </c>
      <c r="BG11" s="722">
        <f>+entero!BG88</f>
        <v>1.84416</v>
      </c>
      <c r="BH11" s="722">
        <f>+entero!BH88</f>
        <v>1.8512900000000001</v>
      </c>
      <c r="BI11" s="722">
        <f>+entero!BI88</f>
        <v>1.85884</v>
      </c>
      <c r="BJ11" s="722">
        <f>+entero!BJ88</f>
        <v>1.86754</v>
      </c>
      <c r="BK11" s="722">
        <f>+entero!BK88</f>
        <v>1.8778900000000001</v>
      </c>
      <c r="BL11" s="722">
        <f>+entero!BL88</f>
        <v>1.8890899999999999</v>
      </c>
      <c r="BM11" s="722">
        <f>+entero!BM88</f>
        <v>1.8999299999999999</v>
      </c>
      <c r="BN11" s="722">
        <f>+entero!BN88</f>
        <v>1.91005</v>
      </c>
      <c r="BO11" s="722">
        <f>+entero!BO88</f>
        <v>1.91974</v>
      </c>
      <c r="BP11" s="722">
        <f>+entero!BP88</f>
        <v>1.9292499999999999</v>
      </c>
      <c r="BQ11" s="722">
        <f>+entero!BQ88</f>
        <v>1.93885</v>
      </c>
      <c r="BR11" s="722">
        <f>+entero!BR88</f>
        <v>1.9486699999999999</v>
      </c>
      <c r="BS11" s="722">
        <f>+entero!BS88</f>
        <v>1.9587699999999999</v>
      </c>
      <c r="BT11" s="722">
        <f>+entero!BT88</f>
        <v>1.96984</v>
      </c>
      <c r="BU11" s="722">
        <f>+entero!BU88</f>
        <v>1.9815799999999999</v>
      </c>
      <c r="BV11" s="722">
        <f>+entero!BV88</f>
        <v>1.9921800000000001</v>
      </c>
      <c r="BW11" s="722">
        <f>+entero!BW88</f>
        <v>2.00021</v>
      </c>
      <c r="BX11" s="722">
        <f>+entero!BX88</f>
        <v>2.00651</v>
      </c>
      <c r="BY11" s="722">
        <f>+entero!BY88</f>
        <v>2.0132400000000001</v>
      </c>
      <c r="BZ11" s="722">
        <f>+entero!BZ88</f>
        <v>2.0213000000000001</v>
      </c>
      <c r="CA11" s="722">
        <f>+entero!CA88</f>
        <v>2.0306600000000001</v>
      </c>
      <c r="CB11" s="722">
        <f>+entero!CB88</f>
        <v>2.03986</v>
      </c>
      <c r="CC11" s="722">
        <f>+entero!CC88</f>
        <v>2.04806</v>
      </c>
      <c r="CD11" s="722">
        <f>+entero!CD88</f>
        <v>2.0552800000000002</v>
      </c>
      <c r="CE11" s="722">
        <f>+entero!CE88</f>
        <v>2.0621800000000001</v>
      </c>
      <c r="CF11" s="722">
        <f>+entero!CF88</f>
        <v>2.0679500000000002</v>
      </c>
      <c r="CG11" s="722">
        <f>+entero!CG88</f>
        <v>2.0732599999999999</v>
      </c>
      <c r="CH11" s="722">
        <f>+entero!CH88</f>
        <v>2.07856</v>
      </c>
      <c r="CI11" s="722">
        <f>+entero!CI88</f>
        <v>2.0847600000000002</v>
      </c>
      <c r="CJ11" s="722">
        <f>+entero!CJ88</f>
        <v>2.0922800000000001</v>
      </c>
      <c r="CK11" s="720"/>
      <c r="CL11" s="720"/>
      <c r="CM11" s="720"/>
      <c r="CN11" s="720"/>
      <c r="CO11" s="720"/>
      <c r="CP11" s="720"/>
      <c r="CQ11" s="720"/>
      <c r="CR11" s="720"/>
      <c r="CS11" s="720"/>
      <c r="CT11" s="724"/>
      <c r="CU11" s="562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42375.711040046299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  <mergeCell ref="Y3:Y4"/>
    <mergeCell ref="CN3:CN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X3:BX4"/>
    <mergeCell ref="BV3:BV4"/>
    <mergeCell ref="BU3:BU4"/>
    <mergeCell ref="BE3:BE4"/>
    <mergeCell ref="AD3:AD4"/>
    <mergeCell ref="BM3:BM4"/>
    <mergeCell ref="AR3:AR4"/>
    <mergeCell ref="AO3:AO4"/>
    <mergeCell ref="AG3:AG4"/>
    <mergeCell ref="AP3:AP4"/>
    <mergeCell ref="BT3:BT4"/>
    <mergeCell ref="BG3:BG4"/>
    <mergeCell ref="BH3:BH4"/>
    <mergeCell ref="BI3:BI4"/>
    <mergeCell ref="BK3:BK4"/>
    <mergeCell ref="BL3:BL4"/>
    <mergeCell ref="BN3:BN4"/>
    <mergeCell ref="BO3:BO4"/>
    <mergeCell ref="BP3:BP4"/>
    <mergeCell ref="BQ3:BQ4"/>
    <mergeCell ref="BS3:BS4"/>
    <mergeCell ref="CM3:CM4"/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K160"/>
  <sheetViews>
    <sheetView tabSelected="1"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B21" sqref="CB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2" width="7.5703125" style="73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411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487"/>
      <c r="CL3" s="487"/>
      <c r="CM3" s="487"/>
      <c r="CN3" s="487"/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4" t="str">
        <f>+entero!CK3</f>
        <v>Semana 1*</v>
      </c>
      <c r="CL4" s="84" t="str">
        <f>+entero!CL3</f>
        <v>Semana 2*</v>
      </c>
      <c r="CM4" s="84" t="str">
        <f>+entero!CM3</f>
        <v>Semana 3*</v>
      </c>
      <c r="CN4" s="84" t="str">
        <f>+entero!CN3</f>
        <v>Semana 4*</v>
      </c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8"/>
      <c r="CO5" s="338"/>
      <c r="CP5" s="33"/>
      <c r="CQ5" s="33"/>
      <c r="CR5" s="33"/>
      <c r="CS5" s="339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40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40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40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40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25" t="s">
        <v>204</v>
      </c>
      <c r="E10" s="726">
        <f>+entero!E90</f>
        <v>2482.953430381323</v>
      </c>
      <c r="F10" s="726">
        <f>+entero!F90</f>
        <v>2548.6349917624193</v>
      </c>
      <c r="G10" s="726">
        <f>+entero!G90</f>
        <v>2509.705276468826</v>
      </c>
      <c r="H10" s="726">
        <f>+entero!H90</f>
        <v>2558.1463740032618</v>
      </c>
      <c r="I10" s="726">
        <f>+entero!I90</f>
        <v>2479.0590093891697</v>
      </c>
      <c r="J10" s="726">
        <f>+entero!J90</f>
        <v>2376.9725875267127</v>
      </c>
      <c r="K10" s="726">
        <f>+entero!K90</f>
        <v>2299.1151790593099</v>
      </c>
      <c r="L10" s="726">
        <f>+entero!L90</f>
        <v>2159.5156906652655</v>
      </c>
      <c r="M10" s="726">
        <f>+entero!M90</f>
        <v>2086.082214380267</v>
      </c>
      <c r="N10" s="726">
        <f>+entero!N90</f>
        <v>1953.1680176519765</v>
      </c>
      <c r="O10" s="726">
        <f>+entero!O90</f>
        <v>1748.4610303310999</v>
      </c>
      <c r="P10" s="726">
        <f>+entero!P90</f>
        <v>1795.5399041089497</v>
      </c>
      <c r="Q10" s="726">
        <f>+entero!Q90</f>
        <v>1758.34635407171</v>
      </c>
      <c r="R10" s="726">
        <f>+entero!R90</f>
        <v>1523.5922008000584</v>
      </c>
      <c r="S10" s="726">
        <f>+entero!S90</f>
        <v>1426.4871783246299</v>
      </c>
      <c r="T10" s="726">
        <f>+entero!T90</f>
        <v>1313.5691317478099</v>
      </c>
      <c r="U10" s="726">
        <f>+entero!U90</f>
        <v>1217.6286487852731</v>
      </c>
      <c r="V10" s="726">
        <f>+entero!V90</f>
        <v>1200.6609293973634</v>
      </c>
      <c r="W10" s="726">
        <f>+entero!W90</f>
        <v>1174.13426852981</v>
      </c>
      <c r="X10" s="726">
        <f>+entero!X90</f>
        <v>1160.0123212733804</v>
      </c>
      <c r="Y10" s="726">
        <f>+entero!Y90</f>
        <v>1139.2728568514099</v>
      </c>
      <c r="Z10" s="726">
        <f>+entero!Z90</f>
        <v>1171.4985403413771</v>
      </c>
      <c r="AA10" s="726">
        <f>+entero!AA90</f>
        <v>1240.9675422822088</v>
      </c>
      <c r="AB10" s="726">
        <f>+entero!AB90</f>
        <v>1285.3398867708572</v>
      </c>
      <c r="AC10" s="726">
        <f>+entero!AC90</f>
        <v>1376.8596072671232</v>
      </c>
      <c r="AD10" s="726">
        <f>+entero!AD90</f>
        <v>1433.97361712058</v>
      </c>
      <c r="AE10" s="726">
        <f>+entero!AE90</f>
        <v>1557.9603883862101</v>
      </c>
      <c r="AF10" s="726">
        <f>+entero!AF90</f>
        <v>1664.7113082131852</v>
      </c>
      <c r="AG10" s="726">
        <f>+entero!AG90</f>
        <v>1743.4819432487</v>
      </c>
      <c r="AH10" s="726">
        <f>+entero!AH90</f>
        <v>1773.46176688174</v>
      </c>
      <c r="AI10" s="726">
        <f>+entero!AI90</f>
        <v>1725.1057158631743</v>
      </c>
      <c r="AJ10" s="726">
        <f>+entero!AJ90</f>
        <v>1708.0777684164207</v>
      </c>
      <c r="AK10" s="726">
        <f>+entero!AK90</f>
        <v>1680.153236596776</v>
      </c>
      <c r="AL10" s="726">
        <f>+entero!AL90</f>
        <v>1613.5253172162631</v>
      </c>
      <c r="AM10" s="726">
        <f>+entero!AM90</f>
        <v>1636.2345867558206</v>
      </c>
      <c r="AN10" s="726">
        <f>+entero!AN90</f>
        <v>1746.0190578484542</v>
      </c>
      <c r="AO10" s="726">
        <f>+entero!AO90</f>
        <v>1753.5098226287823</v>
      </c>
      <c r="AP10" s="726">
        <f>+entero!AP90</f>
        <v>1777.9204116783114</v>
      </c>
      <c r="AQ10" s="726">
        <f>+entero!AQ90</f>
        <v>1831.238894862362</v>
      </c>
      <c r="AR10" s="726">
        <f>+entero!AR90</f>
        <v>1945.4783475067163</v>
      </c>
      <c r="AS10" s="726">
        <f>+entero!AS90</f>
        <v>1958.0558461299781</v>
      </c>
      <c r="AT10" s="726">
        <f>+entero!AT90</f>
        <v>2055.1927572301629</v>
      </c>
      <c r="AU10" s="726">
        <f>+entero!AU90</f>
        <v>2040.3033494047559</v>
      </c>
      <c r="AV10" s="726">
        <f>+entero!AV90</f>
        <v>2040.3060935943388</v>
      </c>
      <c r="AW10" s="726">
        <f>+entero!AW90</f>
        <v>1905.9188932787445</v>
      </c>
      <c r="AX10" s="726">
        <f>+entero!AX90</f>
        <v>1895.6577737063367</v>
      </c>
      <c r="AY10" s="726">
        <f>+entero!AY90</f>
        <v>1853.6909301522635</v>
      </c>
      <c r="AZ10" s="726">
        <f>+entero!AZ90</f>
        <v>1740.9250719045256</v>
      </c>
      <c r="BA10" s="726">
        <f>+entero!BA90</f>
        <v>1667.3870032862183</v>
      </c>
      <c r="BB10" s="726">
        <f>+entero!BB90</f>
        <v>1694.3722699202838</v>
      </c>
      <c r="BC10" s="726">
        <f>+entero!BC90</f>
        <v>1809.1685199271519</v>
      </c>
      <c r="BD10" s="726">
        <f>+entero!BD90</f>
        <v>1995.0576966770086</v>
      </c>
      <c r="BE10" s="726">
        <f>+entero!BE90</f>
        <v>2062.8285905382131</v>
      </c>
      <c r="BF10" s="726">
        <f>+entero!BF90</f>
        <v>2030.7471590379007</v>
      </c>
      <c r="BG10" s="726">
        <f>+entero!BG90</f>
        <v>2204.654570230352</v>
      </c>
      <c r="BH10" s="726">
        <f>+entero!BH90</f>
        <v>2143.8695767494987</v>
      </c>
      <c r="BI10" s="726">
        <f>+entero!BI90</f>
        <v>2055.04378799182</v>
      </c>
      <c r="BJ10" s="726">
        <f>+entero!BJ90</f>
        <v>2096.6119053940301</v>
      </c>
      <c r="BK10" s="726">
        <f>+entero!BK90</f>
        <v>2263.5610102510245</v>
      </c>
      <c r="BL10" s="726">
        <f>+entero!BL90</f>
        <v>2510.0158087947898</v>
      </c>
      <c r="BM10" s="726">
        <f>+entero!BM90</f>
        <v>2638.2092113692756</v>
      </c>
      <c r="BN10" s="726">
        <f>+entero!BN90</f>
        <v>3255.7414227474778</v>
      </c>
      <c r="BO10" s="726">
        <f>+entero!BO90</f>
        <v>3306.3978934470597</v>
      </c>
      <c r="BP10" s="726">
        <f>+entero!BP90</f>
        <v>3288.8991062319092</v>
      </c>
      <c r="BQ10" s="726">
        <f>+entero!BQ90</f>
        <v>3310.337264067382</v>
      </c>
      <c r="BR10" s="726">
        <f>+entero!BR90</f>
        <v>3279.8307972008965</v>
      </c>
      <c r="BS10" s="726">
        <f>+entero!BS90</f>
        <v>3385.728294253629</v>
      </c>
      <c r="BT10" s="726">
        <f>+entero!BT90</f>
        <v>3412.3509669397331</v>
      </c>
      <c r="BU10" s="726">
        <f>+entero!BU90</f>
        <v>3349.7966418280535</v>
      </c>
      <c r="BV10" s="726">
        <f>+entero!BV90</f>
        <v>3482.037261773613</v>
      </c>
      <c r="BW10" s="726">
        <f>+entero!BW90</f>
        <v>3428.9148582693047</v>
      </c>
      <c r="BX10" s="726">
        <f>+entero!BX90</f>
        <v>3488.3473691823833</v>
      </c>
      <c r="BY10" s="726">
        <f>+entero!BY90</f>
        <v>3610.8205850042559</v>
      </c>
      <c r="BZ10" s="726">
        <f>+entero!BZ90</f>
        <v>3754.8269309359052</v>
      </c>
      <c r="CA10" s="726">
        <f>+entero!CA90</f>
        <v>4092.5682331852768</v>
      </c>
      <c r="CB10" s="726">
        <f>+entero!CB90</f>
        <v>4525.9777327649381</v>
      </c>
      <c r="CC10" s="726">
        <f>+entero!CC90</f>
        <v>4191.259509779884</v>
      </c>
      <c r="CD10" s="726">
        <f>+entero!CD90</f>
        <v>3967.7301203454813</v>
      </c>
      <c r="CE10" s="726">
        <f>+entero!CE90</f>
        <v>3651.102672793003</v>
      </c>
      <c r="CF10" s="726">
        <f>+entero!CF90</f>
        <v>3255.4499777128281</v>
      </c>
      <c r="CG10" s="726">
        <f>+entero!CG90</f>
        <v>2936.1560396851305</v>
      </c>
      <c r="CH10" s="726">
        <f>+entero!CH90</f>
        <v>2496.231981214286</v>
      </c>
      <c r="CI10" s="726">
        <f>+entero!CI90</f>
        <v>2232.481405132653</v>
      </c>
      <c r="CJ10" s="726">
        <f>+entero!CJ90</f>
        <v>1974.48059843586</v>
      </c>
      <c r="CK10" s="726">
        <f>+entero!CK90</f>
        <v>2006.8189953104954</v>
      </c>
      <c r="CL10" s="726">
        <f>+entero!CL90</f>
        <v>2084.0671991530612</v>
      </c>
      <c r="CM10" s="726">
        <f>+entero!CM90</f>
        <v>2088.8024371895044</v>
      </c>
      <c r="CN10" s="726">
        <f>+entero!CN90</f>
        <v>2085.7163874548105</v>
      </c>
      <c r="CO10" s="727">
        <f>+entero!CO90</f>
        <v>2085.7163874548105</v>
      </c>
      <c r="CP10" s="728">
        <f>+entero!CP90</f>
        <v>2085.7163874548105</v>
      </c>
      <c r="CQ10" s="728">
        <f>+entero!CQ90</f>
        <v>2085.7163874548105</v>
      </c>
      <c r="CR10" s="728">
        <f>+entero!CR90</f>
        <v>2105.7754171734696</v>
      </c>
      <c r="CS10" s="729">
        <f>+entero!CS90</f>
        <v>2088.8024371895044</v>
      </c>
      <c r="CT10" s="730">
        <f>+entero!CT90</f>
        <v>20.059029718659076</v>
      </c>
      <c r="CU10" s="562">
        <f>+entero!CU90</f>
        <v>0.96173333245643811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O3:CS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E174"/>
  <sheetViews>
    <sheetView topLeftCell="B1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CC14" sqref="CC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1" width="7.7109375" customWidth="1"/>
    <col min="92" max="92" width="7.7109375" style="73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R1" s="412"/>
      <c r="CS1" s="412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370"/>
      <c r="CN2" s="411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86" t="str">
        <f>+entero!CO3</f>
        <v xml:space="preserve">   Semana 5*</v>
      </c>
      <c r="CP3" s="886"/>
      <c r="CQ3" s="886"/>
      <c r="CR3" s="886"/>
      <c r="CS3" s="887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92"/>
      <c r="CN4" s="889"/>
      <c r="CO4" s="440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7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402"/>
      <c r="CL5" s="402"/>
      <c r="CM5" s="409"/>
      <c r="CN5" s="862"/>
      <c r="CO5" s="153"/>
      <c r="CP5" s="153"/>
      <c r="CQ5" s="153"/>
      <c r="CR5" s="153"/>
      <c r="CS5" s="335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75"/>
      <c r="C6" s="17"/>
      <c r="D6" s="731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641">
        <f>+entero!CF92</f>
        <v>158.49404466510214</v>
      </c>
      <c r="CG6" s="641">
        <f>+entero!CG92</f>
        <v>158.81212549591672</v>
      </c>
      <c r="CH6" s="641">
        <f>+entero!CH92</f>
        <v>159.55791174399477</v>
      </c>
      <c r="CI6" s="641">
        <f>+entero!CI92</f>
        <v>160.08776600497137</v>
      </c>
      <c r="CJ6" s="641">
        <f>+entero!CJ92</f>
        <v>160.17310597229701</v>
      </c>
      <c r="CK6" s="441"/>
      <c r="CL6" s="441"/>
      <c r="CM6" s="442"/>
      <c r="CN6" s="441"/>
      <c r="CO6" s="42"/>
      <c r="CP6" s="42"/>
      <c r="CQ6" s="42"/>
      <c r="CR6" s="42"/>
      <c r="CS6" s="336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75"/>
      <c r="C7" s="17"/>
      <c r="D7" s="732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41"/>
      <c r="CL7" s="441"/>
      <c r="CM7" s="442"/>
      <c r="CN7" s="441"/>
      <c r="CO7" s="42"/>
      <c r="CP7" s="42"/>
      <c r="CQ7" s="42"/>
      <c r="CR7" s="42"/>
      <c r="CS7" s="336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75"/>
      <c r="C8" s="17"/>
      <c r="D8" s="732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41"/>
      <c r="CL8" s="441"/>
      <c r="CM8" s="442"/>
      <c r="CN8" s="441"/>
      <c r="CO8" s="42"/>
      <c r="CP8" s="42"/>
      <c r="CQ8" s="42"/>
      <c r="CR8" s="42"/>
      <c r="CS8" s="336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75"/>
      <c r="C9" s="17"/>
      <c r="D9" s="732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41"/>
      <c r="CL9" s="441"/>
      <c r="CM9" s="442"/>
      <c r="CN9" s="441"/>
      <c r="CO9" s="42"/>
      <c r="CP9" s="42"/>
      <c r="CQ9" s="42"/>
      <c r="CR9" s="42"/>
      <c r="CS9" s="336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75"/>
      <c r="C10" s="17" t="s">
        <v>3</v>
      </c>
      <c r="D10" s="731" t="s">
        <v>205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641">
        <f>+entero!CF96</f>
        <v>287.95391596032334</v>
      </c>
      <c r="CG10" s="641">
        <f>+entero!CG96</f>
        <v>288.2161367958692</v>
      </c>
      <c r="CH10" s="641">
        <f>+entero!CH96</f>
        <v>288.69123057122545</v>
      </c>
      <c r="CI10" s="641">
        <f>+entero!CI96</f>
        <v>289.19719628748697</v>
      </c>
      <c r="CJ10" s="641">
        <f>+entero!CJ96</f>
        <v>289.45942046521441</v>
      </c>
      <c r="CK10" s="441"/>
      <c r="CL10" s="441"/>
      <c r="CM10" s="442"/>
      <c r="CN10" s="441"/>
      <c r="CO10" s="42"/>
      <c r="CP10" s="42"/>
      <c r="CQ10" s="42"/>
      <c r="CR10" s="42"/>
      <c r="CS10" s="336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75"/>
      <c r="C11" s="17"/>
      <c r="D11" s="732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41"/>
      <c r="CL11" s="441"/>
      <c r="CM11" s="442"/>
      <c r="CN11" s="441"/>
      <c r="CO11" s="42"/>
      <c r="CP11" s="42"/>
      <c r="CQ11" s="42"/>
      <c r="CR11" s="42"/>
      <c r="CS11" s="336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75"/>
      <c r="C12" s="17"/>
      <c r="D12" s="732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41"/>
      <c r="CL12" s="441"/>
      <c r="CM12" s="442"/>
      <c r="CN12" s="441"/>
      <c r="CO12" s="42"/>
      <c r="CP12" s="42"/>
      <c r="CQ12" s="42"/>
      <c r="CR12" s="42"/>
      <c r="CS12" s="336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75"/>
      <c r="C13" s="17"/>
      <c r="D13" s="732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41"/>
      <c r="CL13" s="441"/>
      <c r="CM13" s="442"/>
      <c r="CN13" s="441"/>
      <c r="CO13" s="42"/>
      <c r="CP13" s="42"/>
      <c r="CQ13" s="42"/>
      <c r="CR13" s="42"/>
      <c r="CS13" s="336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41"/>
      <c r="CL14" s="441"/>
      <c r="CM14" s="442"/>
      <c r="CN14" s="441"/>
      <c r="CO14" s="42"/>
      <c r="CP14" s="42"/>
      <c r="CQ14" s="42"/>
      <c r="CR14" s="42"/>
      <c r="CS14" s="336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41"/>
      <c r="CL15" s="441"/>
      <c r="CM15" s="442"/>
      <c r="CN15" s="441"/>
      <c r="CO15" s="42"/>
      <c r="CP15" s="42"/>
      <c r="CQ15" s="42"/>
      <c r="CR15" s="42"/>
      <c r="CS15" s="336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41"/>
      <c r="CL16" s="441"/>
      <c r="CM16" s="442"/>
      <c r="CN16" s="441"/>
      <c r="CO16" s="42"/>
      <c r="CP16" s="42"/>
      <c r="CQ16" s="42"/>
      <c r="CR16" s="42"/>
      <c r="CS16" s="336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41"/>
      <c r="CL17" s="441"/>
      <c r="CM17" s="442"/>
      <c r="CN17" s="441"/>
      <c r="CO17" s="42"/>
      <c r="CP17" s="42"/>
      <c r="CQ17" s="42"/>
      <c r="CR17" s="42"/>
      <c r="CS17" s="336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410"/>
      <c r="CN18" s="104"/>
      <c r="CO18" s="105"/>
      <c r="CP18" s="105"/>
      <c r="CQ18" s="105"/>
      <c r="CR18" s="105"/>
      <c r="CS18" s="337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33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57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34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609">
        <f>+entero!CK106</f>
        <v>4</v>
      </c>
      <c r="CL20" s="609">
        <f>+entero!CL106</f>
        <v>4</v>
      </c>
      <c r="CM20" s="609">
        <f>+entero!CM106</f>
        <v>4</v>
      </c>
      <c r="CN20" s="609">
        <f>+entero!CN106</f>
        <v>4</v>
      </c>
      <c r="CO20" s="610">
        <f>+entero!CO106</f>
        <v>4</v>
      </c>
      <c r="CP20" s="610">
        <f>+entero!CP106</f>
        <v>4</v>
      </c>
      <c r="CQ20" s="610">
        <f>+entero!CQ106</f>
        <v>4</v>
      </c>
      <c r="CR20" s="610">
        <f>+entero!CR106</f>
        <v>4</v>
      </c>
      <c r="CS20" s="558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K3:CK4"/>
    <mergeCell ref="CL3:CL4"/>
    <mergeCell ref="AE3:AE4"/>
    <mergeCell ref="AG3:AG4"/>
    <mergeCell ref="AF3:AF4"/>
    <mergeCell ref="AM3:AM4"/>
    <mergeCell ref="AL3:AL4"/>
    <mergeCell ref="AK3:AK4"/>
    <mergeCell ref="AJ3:AJ4"/>
    <mergeCell ref="AH3:AH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AO3:AO4"/>
    <mergeCell ref="BW3:BW4"/>
    <mergeCell ref="BS3:BS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2016-01-06T21:03:56Z</cp:lastPrinted>
  <dcterms:created xsi:type="dcterms:W3CDTF">2002-08-27T17:11:09Z</dcterms:created>
  <dcterms:modified xsi:type="dcterms:W3CDTF">2016-01-06T21:04:34Z</dcterms:modified>
</cp:coreProperties>
</file>