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U14" i="1" l="1"/>
  <c r="CU12" i="1"/>
  <c r="CT12" i="1"/>
  <c r="CT14" i="1"/>
  <c r="CU79" i="1"/>
  <c r="CT81" i="1"/>
  <c r="CT79" i="1"/>
  <c r="CV81" i="1"/>
  <c r="CV7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36" i="1"/>
  <c r="CV35" i="1"/>
  <c r="CV34" i="1"/>
  <c r="CV33" i="1"/>
  <c r="CV32" i="1"/>
  <c r="CV31" i="1"/>
  <c r="CV30" i="1"/>
  <c r="CV29" i="1"/>
  <c r="CV106" i="1"/>
  <c r="CV105" i="1"/>
  <c r="CV104" i="1"/>
  <c r="CV103" i="1"/>
  <c r="CV102" i="1"/>
  <c r="CV101" i="1"/>
  <c r="CV100" i="1"/>
  <c r="CV99" i="1"/>
  <c r="CV98" i="1"/>
  <c r="CV97" i="1"/>
  <c r="CV96" i="1"/>
  <c r="CV95" i="1"/>
  <c r="CV94" i="1"/>
  <c r="CV93" i="1"/>
  <c r="CV92" i="1"/>
  <c r="CV91" i="1"/>
  <c r="CV90" i="1"/>
  <c r="CV89" i="1"/>
  <c r="CV88" i="1"/>
  <c r="CV87" i="1"/>
  <c r="CV86" i="1"/>
  <c r="CV85" i="1"/>
  <c r="CV84" i="1"/>
  <c r="CV83" i="1"/>
  <c r="CV82" i="1"/>
  <c r="CV80" i="1"/>
  <c r="CV78" i="1"/>
  <c r="CV77" i="1"/>
  <c r="CV76" i="1"/>
  <c r="CV75" i="1"/>
  <c r="CV74" i="1"/>
  <c r="CV73" i="1"/>
  <c r="CV72" i="1"/>
  <c r="CV71" i="1"/>
  <c r="CV70" i="1"/>
  <c r="CV69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V7" i="1"/>
  <c r="CU67" i="1" l="1"/>
  <c r="CU64" i="1"/>
  <c r="CU61" i="1"/>
  <c r="CU58" i="1"/>
  <c r="CU55" i="1"/>
  <c r="CU53" i="1"/>
  <c r="CU35" i="1"/>
  <c r="CU34" i="1"/>
  <c r="CU33" i="1"/>
  <c r="CU31" i="1"/>
  <c r="CU30" i="1"/>
  <c r="CU29" i="1"/>
  <c r="CT67" i="1"/>
  <c r="CT64" i="1"/>
  <c r="CT61" i="1"/>
  <c r="CT58" i="1"/>
  <c r="CT55" i="1"/>
  <c r="CT53" i="1"/>
  <c r="CT35" i="1"/>
  <c r="CT34" i="1"/>
  <c r="CT33" i="1"/>
  <c r="CT31" i="1"/>
  <c r="CT30" i="1"/>
  <c r="CT29" i="1"/>
  <c r="CU90" i="1"/>
  <c r="CU87" i="1"/>
  <c r="CU85" i="1"/>
  <c r="CU84" i="1"/>
  <c r="CU83" i="1"/>
  <c r="CU77" i="1"/>
  <c r="CU76" i="1"/>
  <c r="CU75" i="1"/>
  <c r="CU74" i="1"/>
  <c r="CU73" i="1"/>
  <c r="CU72" i="1"/>
  <c r="CU71" i="1"/>
  <c r="CU70" i="1"/>
  <c r="CU51" i="1"/>
  <c r="CU50" i="1"/>
  <c r="CU49" i="1"/>
  <c r="CU48" i="1"/>
  <c r="CU47" i="1"/>
  <c r="CU46" i="1"/>
  <c r="CU45" i="1"/>
  <c r="CU43" i="1"/>
  <c r="CU42" i="1"/>
  <c r="CU41" i="1"/>
  <c r="CU39" i="1"/>
  <c r="CU38" i="1"/>
  <c r="CU37" i="1"/>
  <c r="CU27" i="1"/>
  <c r="CU26" i="1"/>
  <c r="CU25" i="1"/>
  <c r="CU24" i="1"/>
  <c r="CU23" i="1"/>
  <c r="CU21" i="1"/>
  <c r="CU20" i="1"/>
  <c r="CU19" i="1"/>
  <c r="CU18" i="1"/>
  <c r="CU17" i="1"/>
  <c r="CU16" i="1"/>
  <c r="CU15" i="1"/>
  <c r="CU13" i="1"/>
  <c r="CU11" i="1"/>
  <c r="CU10" i="1"/>
  <c r="CU9" i="1"/>
  <c r="CU8" i="1"/>
  <c r="CU7" i="1"/>
  <c r="CT90" i="1"/>
  <c r="CT87" i="1"/>
  <c r="CT85" i="1"/>
  <c r="CT84" i="1"/>
  <c r="CT83" i="1"/>
  <c r="CT80" i="1"/>
  <c r="CT77" i="1"/>
  <c r="CT76" i="1"/>
  <c r="CT75" i="1"/>
  <c r="CT74" i="1"/>
  <c r="CT73" i="1"/>
  <c r="CT72" i="1"/>
  <c r="CT71" i="1"/>
  <c r="CT70" i="1"/>
  <c r="CT51" i="1"/>
  <c r="CT50" i="1"/>
  <c r="CT49" i="1"/>
  <c r="CT48" i="1"/>
  <c r="CT47" i="1"/>
  <c r="CT46" i="1"/>
  <c r="CT45" i="1"/>
  <c r="CT43" i="1"/>
  <c r="CT42" i="1"/>
  <c r="CT41" i="1"/>
  <c r="CT39" i="1"/>
  <c r="CT38" i="1"/>
  <c r="CT37" i="1"/>
  <c r="CT27" i="1"/>
  <c r="CT26" i="1"/>
  <c r="CT25" i="1"/>
  <c r="CT24" i="1"/>
  <c r="CT23" i="1"/>
  <c r="CT21" i="1"/>
  <c r="CT20" i="1"/>
  <c r="CT19" i="1"/>
  <c r="CT18" i="1"/>
  <c r="CT17" i="1"/>
  <c r="CT16" i="1"/>
  <c r="CT15" i="1"/>
  <c r="CT13" i="1"/>
  <c r="CT11" i="1"/>
  <c r="CT10" i="1"/>
  <c r="CT9" i="1"/>
  <c r="CT8" i="1"/>
  <c r="CT7" i="1"/>
  <c r="CO83" i="1" l="1"/>
  <c r="CZ73" i="1" l="1"/>
  <c r="CZ74" i="1"/>
  <c r="CZ75" i="1"/>
  <c r="CZ72" i="1"/>
  <c r="CO49" i="1"/>
  <c r="CN4" i="1" l="1"/>
  <c r="CQ54" i="1" l="1"/>
  <c r="CP54" i="1"/>
  <c r="CO54" i="1"/>
  <c r="CO68" i="1" l="1"/>
  <c r="CP68" i="1"/>
  <c r="CQ68" i="1"/>
  <c r="CQ65" i="1"/>
  <c r="CP65" i="1"/>
  <c r="CO65" i="1"/>
  <c r="CQ62" i="1"/>
  <c r="CP62" i="1"/>
  <c r="CO62" i="1"/>
  <c r="CQ59" i="1"/>
  <c r="CP59" i="1"/>
  <c r="CO59" i="1"/>
  <c r="CQ56" i="1"/>
  <c r="CP56" i="1"/>
  <c r="CO56" i="1"/>
  <c r="CQ35" i="1"/>
  <c r="CP35" i="1"/>
  <c r="CO35" i="1"/>
  <c r="CQ34" i="1"/>
  <c r="CP34" i="1"/>
  <c r="CO34" i="1"/>
  <c r="CQ33" i="1"/>
  <c r="CP33" i="1"/>
  <c r="CO33" i="1"/>
  <c r="CL6" i="8" l="1"/>
  <c r="CM6" i="8"/>
  <c r="CL7" i="8"/>
  <c r="CM7" i="8"/>
  <c r="CL8" i="8"/>
  <c r="CM8" i="8"/>
  <c r="CL9" i="8"/>
  <c r="CM9" i="8"/>
  <c r="CL10" i="8"/>
  <c r="CM10" i="8"/>
  <c r="CL12" i="8"/>
  <c r="CM12" i="8"/>
  <c r="CN12" i="8"/>
  <c r="CL13" i="8"/>
  <c r="CM13" i="8"/>
  <c r="CN13" i="8"/>
  <c r="CL14" i="8"/>
  <c r="CM14" i="8"/>
  <c r="CN14" i="8"/>
  <c r="CL16" i="8"/>
  <c r="CM16" i="8"/>
  <c r="CN16" i="8"/>
  <c r="CL17" i="8"/>
  <c r="CM17" i="8"/>
  <c r="CN17" i="8"/>
  <c r="CL18" i="8"/>
  <c r="CM18" i="8"/>
  <c r="CN18" i="8"/>
  <c r="CL6" i="9"/>
  <c r="CM6" i="9"/>
  <c r="CN6" i="9"/>
  <c r="CL7" i="9"/>
  <c r="CM7" i="9"/>
  <c r="CN7" i="9"/>
  <c r="CL8" i="9"/>
  <c r="CM8" i="9"/>
  <c r="CN8" i="9"/>
  <c r="CL9" i="9"/>
  <c r="CM9" i="9"/>
  <c r="CN9" i="9"/>
  <c r="CL10" i="9"/>
  <c r="CM10" i="9"/>
  <c r="CN10" i="9"/>
  <c r="CL11" i="9"/>
  <c r="CM11" i="9"/>
  <c r="CN11" i="9"/>
  <c r="CL12" i="9"/>
  <c r="CM12" i="9"/>
  <c r="CN12" i="9"/>
  <c r="CL13" i="9"/>
  <c r="CM13" i="9"/>
  <c r="CN13" i="9"/>
  <c r="CL14" i="9"/>
  <c r="CM14" i="9"/>
  <c r="CN14" i="9"/>
  <c r="CL15" i="9"/>
  <c r="CM15" i="9"/>
  <c r="CN15" i="9"/>
  <c r="CL16" i="9"/>
  <c r="CM16" i="9"/>
  <c r="CN16" i="9"/>
  <c r="CL17" i="9"/>
  <c r="CM17" i="9"/>
  <c r="CN17" i="9"/>
  <c r="CL18" i="9"/>
  <c r="CM18" i="9"/>
  <c r="CN18" i="9"/>
  <c r="CL19" i="9"/>
  <c r="CM19" i="9"/>
  <c r="CN19" i="9"/>
  <c r="CL20" i="9"/>
  <c r="CM20" i="9"/>
  <c r="CN20" i="9"/>
  <c r="CL3" i="9"/>
  <c r="CM3" i="9"/>
  <c r="CN3" i="9"/>
  <c r="CL4" i="10" l="1"/>
  <c r="CM4" i="10"/>
  <c r="CL10" i="10"/>
  <c r="CM10" i="10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49" i="1"/>
  <c r="CJ46" i="1"/>
  <c r="CJ45" i="1" s="1"/>
  <c r="CJ12" i="1"/>
  <c r="CO46" i="1" l="1"/>
  <c r="CO45" i="1" s="1"/>
  <c r="CO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P12" i="1" l="1"/>
  <c r="CQ12" i="1"/>
  <c r="CS12" i="1"/>
  <c r="CI83" i="1" l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N10" i="8"/>
  <c r="CN9" i="8"/>
  <c r="CN8" i="8"/>
  <c r="CN7" i="8"/>
  <c r="CN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R83" i="1"/>
  <c r="CR49" i="1"/>
  <c r="CR46" i="1"/>
  <c r="CR45" i="1" l="1"/>
  <c r="CD20" i="4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T20" i="6"/>
  <c r="CT17" i="6"/>
  <c r="CT14" i="6"/>
  <c r="CT11" i="6"/>
  <c r="CU20" i="6"/>
  <c r="CU17" i="6"/>
  <c r="CU14" i="6"/>
  <c r="CU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S83" i="1" l="1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S46" i="1" l="1"/>
  <c r="CS49" i="1" l="1"/>
  <c r="CC10" i="5" l="1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S45" i="1" l="1"/>
  <c r="CM4" i="1" l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P46" i="1"/>
  <c r="CQ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P49" i="1"/>
  <c r="CQ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P83" i="1"/>
  <c r="CQ83" i="1"/>
  <c r="BM97" i="1"/>
  <c r="BM98" i="1"/>
  <c r="BM99" i="1"/>
  <c r="AU100" i="1"/>
  <c r="CP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Q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P4" i="1"/>
  <c r="CQ4" i="1" s="1"/>
  <c r="CS4" i="1" l="1"/>
  <c r="CR4" i="1"/>
  <c r="CR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K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N20" i="4"/>
  <c r="CN19" i="4"/>
  <c r="CN3" i="4"/>
  <c r="CN10" i="10"/>
  <c r="CN4" i="10"/>
  <c r="CN10" i="5"/>
  <c r="CN8" i="5"/>
  <c r="CN7" i="5"/>
  <c r="CN6" i="5"/>
  <c r="CN3" i="5"/>
  <c r="CN3" i="6"/>
  <c r="CN19" i="7"/>
  <c r="CN18" i="7"/>
  <c r="CN16" i="7"/>
  <c r="CN15" i="7"/>
  <c r="CN12" i="7"/>
  <c r="CN11" i="7"/>
  <c r="CN10" i="7"/>
  <c r="CN9" i="7"/>
  <c r="CN8" i="7"/>
  <c r="CN7" i="7"/>
  <c r="CN6" i="7"/>
  <c r="CN3" i="7"/>
  <c r="CN3" i="8"/>
  <c r="CN17" i="7"/>
  <c r="CN13" i="7"/>
  <c r="CN14" i="7" l="1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<sst xmlns="http://schemas.openxmlformats.org/spreadsheetml/2006/main" count="443" uniqueCount="236">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</sst>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_-* #,##0.00\ &quot;€&quot;_-;\-* #,##0.00\ &quot;€&quot;_-;_-* &quot;-&quot;??\ &quot;€&quot;_-;_-@_-"/>
    <numFmt numFmtId="179" formatCode="_-* #,##0.00\ _€_-;\-* #,##0.00\ _€_-;_-* &quot;-&quot;??\ _€_-;_-@_-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6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3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28" borderId="36" applyNumberFormat="0" applyFont="0" applyAlignment="0" applyProtection="0"/>
    <xf numFmtId="0" fontId="72" fillId="26" borderId="3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6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87" fillId="34" borderId="0" applyNumberFormat="0" applyBorder="0" applyAlignment="0" applyProtection="0"/>
    <xf numFmtId="0" fontId="87" fillId="35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87" fillId="34" borderId="0" applyNumberFormat="0" applyBorder="0" applyAlignment="0" applyProtection="0"/>
    <xf numFmtId="0" fontId="87" fillId="32" borderId="0" applyNumberFormat="0" applyBorder="0" applyAlignment="0" applyProtection="0"/>
    <xf numFmtId="0" fontId="28" fillId="38" borderId="0" applyNumberFormat="0" applyBorder="0" applyAlignment="0" applyProtection="0"/>
    <xf numFmtId="0" fontId="28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9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72" fillId="26" borderId="37" applyNumberFormat="0" applyAlignment="0" applyProtection="0"/>
    <xf numFmtId="0" fontId="59" fillId="26" borderId="30" applyNumberFormat="0" applyAlignment="0" applyProtection="0"/>
    <xf numFmtId="171" fontId="3" fillId="0" borderId="0" applyNumberFormat="0"/>
    <xf numFmtId="0" fontId="3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4" fontId="64" fillId="0" borderId="0">
      <protection locked="0"/>
    </xf>
    <xf numFmtId="190" fontId="89" fillId="0" borderId="0">
      <protection locked="0"/>
    </xf>
    <xf numFmtId="0" fontId="61" fillId="0" borderId="0">
      <protection locked="0"/>
    </xf>
    <xf numFmtId="181" fontId="64" fillId="0" borderId="0">
      <protection locked="0"/>
    </xf>
    <xf numFmtId="186" fontId="64" fillId="0" borderId="0">
      <protection locked="0"/>
    </xf>
    <xf numFmtId="191" fontId="8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9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90" fillId="0" borderId="40"/>
    <xf numFmtId="0" fontId="70" fillId="13" borderId="30" applyNumberFormat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88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86" fillId="0" borderId="41" applyNumberFormat="0" applyFill="0" applyAlignment="0" applyProtection="0"/>
    <xf numFmtId="0" fontId="63" fillId="0" borderId="0" applyNumberFormat="0" applyFill="0" applyBorder="0" applyAlignment="0" applyProtection="0"/>
    <xf numFmtId="187" fontId="3" fillId="0" borderId="0" applyFont="0" applyFill="0" applyBorder="0" applyAlignment="0" applyProtection="0"/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5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97" fillId="0" borderId="0">
      <protection locked="0"/>
    </xf>
    <xf numFmtId="182" fontId="64" fillId="0" borderId="0">
      <protection locked="0"/>
    </xf>
    <xf numFmtId="192" fontId="89" fillId="0" borderId="0">
      <protection locked="0"/>
    </xf>
    <xf numFmtId="182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81" fillId="0" borderId="0">
      <protection locked="0"/>
    </xf>
    <xf numFmtId="0" fontId="91" fillId="0" borderId="0">
      <protection locked="0"/>
    </xf>
    <xf numFmtId="0" fontId="69" fillId="0" borderId="0">
      <protection locked="0"/>
    </xf>
    <xf numFmtId="0" fontId="81" fillId="0" borderId="0">
      <protection locked="0"/>
    </xf>
    <xf numFmtId="0" fontId="92" fillId="0" borderId="0">
      <protection locked="0"/>
    </xf>
    <xf numFmtId="0" fontId="69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56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80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3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3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9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94" fillId="0" borderId="0"/>
    <xf numFmtId="0" fontId="3" fillId="0" borderId="0"/>
    <xf numFmtId="0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62" fillId="0" borderId="0"/>
    <xf numFmtId="0" fontId="3" fillId="0" borderId="0"/>
    <xf numFmtId="0" fontId="94" fillId="0" borderId="0"/>
    <xf numFmtId="0" fontId="3" fillId="0" borderId="0">
      <alignment wrapText="1"/>
    </xf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37" fontId="6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2" fillId="0" borderId="0"/>
    <xf numFmtId="0" fontId="94" fillId="0" borderId="0"/>
    <xf numFmtId="0" fontId="1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2" fillId="0" borderId="0"/>
    <xf numFmtId="0" fontId="3" fillId="0" borderId="0"/>
    <xf numFmtId="0" fontId="1" fillId="0" borderId="0"/>
    <xf numFmtId="0" fontId="3" fillId="0" borderId="0"/>
    <xf numFmtId="0" fontId="94" fillId="0" borderId="0"/>
    <xf numFmtId="0" fontId="95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56" fillId="28" borderId="36" applyNumberFormat="0" applyFont="0" applyAlignment="0" applyProtection="0"/>
    <xf numFmtId="0" fontId="56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184" fontId="64" fillId="0" borderId="0">
      <protection locked="0"/>
    </xf>
    <xf numFmtId="197" fontId="89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58" fillId="9" borderId="0" applyNumberFormat="0" applyBorder="0" applyAlignment="0" applyProtection="0"/>
    <xf numFmtId="183" fontId="3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4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9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4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61" fillId="0" borderId="42">
      <protection locked="0"/>
    </xf>
    <xf numFmtId="0" fontId="73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35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31" applyNumberFormat="0" applyAlignment="0" applyProtection="0"/>
  </cellStyleXfs>
  <cellXfs count="90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165" fontId="9" fillId="0" borderId="0" xfId="0" applyNumberFormat="1" applyFont="1"/>
    <xf numFmtId="165" fontId="5" fillId="0" borderId="0" xfId="0" applyNumberFormat="1" applyFont="1"/>
    <xf numFmtId="0" fontId="13" fillId="0" borderId="0" xfId="0" applyFont="1" applyAlignment="1">
      <alignment vertical="justify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5" fontId="8" fillId="2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Fill="1" applyBorder="1" applyProtection="1">
      <protection locked="0"/>
    </xf>
    <xf numFmtId="165" fontId="8" fillId="2" borderId="1" xfId="0" applyNumberFormat="1" applyFont="1" applyFill="1" applyBorder="1" applyProtection="1"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0" xfId="0" applyNumberFormat="1" applyFont="1" applyFill="1" applyBorder="1" applyProtection="1">
      <protection locked="0"/>
    </xf>
    <xf numFmtId="0" fontId="0" fillId="0" borderId="2" xfId="0" applyBorder="1"/>
    <xf numFmtId="0" fontId="7" fillId="0" borderId="2" xfId="0" applyFont="1" applyBorder="1"/>
    <xf numFmtId="0" fontId="8" fillId="0" borderId="1" xfId="0" applyFont="1" applyBorder="1"/>
    <xf numFmtId="0" fontId="7" fillId="0" borderId="1" xfId="0" applyFont="1" applyBorder="1"/>
    <xf numFmtId="0" fontId="9" fillId="0" borderId="1" xfId="0" applyFont="1" applyBorder="1"/>
    <xf numFmtId="0" fontId="0" fillId="0" borderId="3" xfId="0" applyBorder="1"/>
    <xf numFmtId="0" fontId="8" fillId="0" borderId="4" xfId="0" applyFont="1" applyBorder="1"/>
    <xf numFmtId="0" fontId="8" fillId="0" borderId="4" xfId="0" applyFont="1" applyFill="1" applyBorder="1"/>
    <xf numFmtId="0" fontId="0" fillId="0" borderId="1" xfId="0" applyBorder="1"/>
    <xf numFmtId="0" fontId="7" fillId="0" borderId="1" xfId="0" applyFont="1" applyBorder="1" applyProtection="1"/>
    <xf numFmtId="0" fontId="8" fillId="0" borderId="1" xfId="0" applyFont="1" applyBorder="1" applyProtection="1"/>
    <xf numFmtId="0" fontId="12" fillId="0" borderId="1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4" xfId="0" applyFont="1" applyBorder="1" applyProtection="1"/>
    <xf numFmtId="165" fontId="8" fillId="2" borderId="3" xfId="0" applyNumberFormat="1" applyFont="1" applyFill="1" applyBorder="1" applyProtection="1">
      <protection locked="0"/>
    </xf>
    <xf numFmtId="168" fontId="5" fillId="0" borderId="0" xfId="0" applyNumberFormat="1" applyFont="1"/>
    <xf numFmtId="168" fontId="9" fillId="0" borderId="0" xfId="0" applyNumberFormat="1" applyFont="1"/>
    <xf numFmtId="165" fontId="8" fillId="0" borderId="0" xfId="0" applyNumberFormat="1" applyFont="1" applyFill="1" applyBorder="1"/>
    <xf numFmtId="165" fontId="8" fillId="0" borderId="4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Protection="1">
      <protection locked="0"/>
    </xf>
    <xf numFmtId="165" fontId="8" fillId="0" borderId="4" xfId="0" applyNumberFormat="1" applyFont="1" applyFill="1" applyBorder="1" applyAlignment="1" applyProtection="1">
      <alignment horizontal="right"/>
      <protection locked="0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right"/>
    </xf>
    <xf numFmtId="0" fontId="8" fillId="0" borderId="7" xfId="0" applyFont="1" applyBorder="1"/>
    <xf numFmtId="0" fontId="8" fillId="0" borderId="0" xfId="0" applyFont="1" applyBorder="1"/>
    <xf numFmtId="0" fontId="0" fillId="0" borderId="0" xfId="0" applyBorder="1"/>
    <xf numFmtId="2" fontId="8" fillId="3" borderId="0" xfId="0" applyNumberFormat="1" applyFont="1" applyFill="1" applyBorder="1" applyAlignment="1" applyProtection="1">
      <alignment horizontal="right"/>
    </xf>
    <xf numFmtId="2" fontId="8" fillId="3" borderId="9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169" fontId="20" fillId="0" borderId="0" xfId="0" applyNumberFormat="1" applyFont="1"/>
    <xf numFmtId="0" fontId="14" fillId="0" borderId="0" xfId="0" applyFont="1" applyFill="1" applyBorder="1" applyAlignment="1" applyProtection="1">
      <alignment vertical="center" textRotation="255"/>
      <protection locked="0"/>
    </xf>
    <xf numFmtId="0" fontId="8" fillId="0" borderId="3" xfId="0" applyFont="1" applyBorder="1" applyProtection="1"/>
    <xf numFmtId="169" fontId="21" fillId="0" borderId="0" xfId="0" applyNumberFormat="1" applyFont="1"/>
    <xf numFmtId="0" fontId="4" fillId="0" borderId="0" xfId="0" quotePrefix="1" applyFont="1" applyAlignment="1">
      <alignment horizontal="right"/>
    </xf>
    <xf numFmtId="165" fontId="8" fillId="2" borderId="6" xfId="0" applyNumberFormat="1" applyFont="1" applyFill="1" applyBorder="1" applyProtection="1">
      <protection locked="0"/>
    </xf>
    <xf numFmtId="0" fontId="9" fillId="0" borderId="3" xfId="0" applyFont="1" applyBorder="1"/>
    <xf numFmtId="165" fontId="8" fillId="0" borderId="7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165" fontId="8" fillId="2" borderId="10" xfId="0" applyNumberFormat="1" applyFont="1" applyFill="1" applyBorder="1" applyProtection="1">
      <protection locked="0"/>
    </xf>
    <xf numFmtId="165" fontId="8" fillId="2" borderId="11" xfId="0" applyNumberFormat="1" applyFont="1" applyFill="1" applyBorder="1" applyProtection="1">
      <protection locked="0"/>
    </xf>
    <xf numFmtId="165" fontId="8" fillId="2" borderId="11" xfId="0" applyNumberFormat="1" applyFont="1" applyFill="1" applyBorder="1" applyAlignment="1">
      <alignment horizontal="right" vertical="center" wrapText="1"/>
    </xf>
    <xf numFmtId="165" fontId="8" fillId="2" borderId="0" xfId="0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/>
    <xf numFmtId="165" fontId="8" fillId="0" borderId="10" xfId="0" applyNumberFormat="1" applyFont="1" applyFill="1" applyBorder="1"/>
    <xf numFmtId="2" fontId="8" fillId="2" borderId="10" xfId="0" applyNumberFormat="1" applyFont="1" applyFill="1" applyBorder="1" applyProtection="1">
      <protection locked="0"/>
    </xf>
    <xf numFmtId="165" fontId="8" fillId="2" borderId="1" xfId="0" applyNumberFormat="1" applyFont="1" applyFill="1" applyBorder="1" applyAlignment="1">
      <alignment horizontal="right"/>
    </xf>
    <xf numFmtId="0" fontId="12" fillId="0" borderId="2" xfId="0" applyFont="1" applyBorder="1"/>
    <xf numFmtId="0" fontId="12" fillId="0" borderId="1" xfId="0" applyFont="1" applyBorder="1" applyProtection="1"/>
    <xf numFmtId="165" fontId="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1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12" xfId="0" applyNumberFormat="1" applyFont="1" applyFill="1" applyBorder="1"/>
    <xf numFmtId="165" fontId="8" fillId="0" borderId="12" xfId="0" applyNumberFormat="1" applyFont="1" applyFill="1" applyBorder="1"/>
    <xf numFmtId="167" fontId="8" fillId="0" borderId="12" xfId="0" applyNumberFormat="1" applyFont="1" applyFill="1" applyBorder="1" applyProtection="1">
      <protection locked="0"/>
    </xf>
    <xf numFmtId="170" fontId="4" fillId="0" borderId="13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/>
    <xf numFmtId="2" fontId="6" fillId="0" borderId="1" xfId="0" applyNumberFormat="1" applyFont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4" fillId="0" borderId="14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 applyProtection="1">
      <alignment horizontal="right"/>
      <protection locked="0"/>
    </xf>
    <xf numFmtId="0" fontId="17" fillId="0" borderId="14" xfId="0" applyFont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10" fontId="8" fillId="2" borderId="4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/>
    <xf numFmtId="0" fontId="8" fillId="0" borderId="4" xfId="0" applyFont="1" applyFill="1" applyBorder="1" applyProtection="1"/>
    <xf numFmtId="0" fontId="8" fillId="0" borderId="5" xfId="0" applyFont="1" applyFill="1" applyBorder="1" applyProtection="1"/>
    <xf numFmtId="10" fontId="8" fillId="2" borderId="1" xfId="0" applyNumberFormat="1" applyFont="1" applyFill="1" applyBorder="1" applyProtection="1">
      <protection locked="0"/>
    </xf>
    <xf numFmtId="0" fontId="8" fillId="0" borderId="5" xfId="0" applyFont="1" applyFill="1" applyBorder="1"/>
    <xf numFmtId="10" fontId="8" fillId="2" borderId="3" xfId="0" applyNumberFormat="1" applyFont="1" applyFill="1" applyBorder="1" applyProtection="1">
      <protection locked="0"/>
    </xf>
    <xf numFmtId="0" fontId="17" fillId="0" borderId="4" xfId="0" applyFont="1" applyFill="1" applyBorder="1"/>
    <xf numFmtId="10" fontId="8" fillId="2" borderId="10" xfId="1" applyNumberFormat="1" applyFont="1" applyFill="1" applyBorder="1" applyAlignment="1">
      <alignment horizontal="right"/>
    </xf>
    <xf numFmtId="10" fontId="8" fillId="2" borderId="0" xfId="1" applyNumberFormat="1" applyFont="1" applyFill="1" applyBorder="1" applyAlignment="1">
      <alignment horizontal="right"/>
    </xf>
    <xf numFmtId="165" fontId="8" fillId="2" borderId="3" xfId="0" applyNumberFormat="1" applyFont="1" applyFill="1" applyBorder="1" applyAlignment="1">
      <alignment horizontal="right"/>
    </xf>
    <xf numFmtId="165" fontId="8" fillId="2" borderId="6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 applyProtection="1">
      <alignment horizontal="left"/>
    </xf>
    <xf numFmtId="2" fontId="8" fillId="2" borderId="12" xfId="0" applyNumberFormat="1" applyFont="1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8" fillId="0" borderId="8" xfId="0" applyFont="1" applyFill="1" applyBorder="1"/>
    <xf numFmtId="0" fontId="9" fillId="0" borderId="4" xfId="0" applyFont="1" applyFill="1" applyBorder="1"/>
    <xf numFmtId="0" fontId="17" fillId="0" borderId="5" xfId="0" applyFont="1" applyBorder="1" applyAlignment="1">
      <alignment horizontal="center" vertical="center" wrapText="1"/>
    </xf>
    <xf numFmtId="10" fontId="8" fillId="0" borderId="10" xfId="0" applyNumberFormat="1" applyFont="1" applyFill="1" applyBorder="1" applyAlignment="1" applyProtection="1">
      <alignment horizontal="right" vertical="center" wrapText="1"/>
    </xf>
    <xf numFmtId="0" fontId="19" fillId="0" borderId="5" xfId="0" applyFont="1" applyBorder="1" applyAlignment="1">
      <alignment horizontal="center" vertical="center"/>
    </xf>
    <xf numFmtId="17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8" fillId="0" borderId="4" xfId="0" applyFont="1" applyBorder="1" applyAlignment="1" applyProtection="1">
      <alignment horizontal="left" indent="1"/>
    </xf>
    <xf numFmtId="170" fontId="27" fillId="0" borderId="11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 applyProtection="1">
      <alignment horizontal="right"/>
      <protection locked="0"/>
    </xf>
    <xf numFmtId="165" fontId="9" fillId="2" borderId="1" xfId="0" applyNumberFormat="1" applyFont="1" applyFill="1" applyBorder="1" applyAlignment="1" applyProtection="1">
      <alignment horizontal="right"/>
      <protection locked="0"/>
    </xf>
    <xf numFmtId="165" fontId="9" fillId="2" borderId="10" xfId="0" applyNumberFormat="1" applyFont="1" applyFill="1" applyBorder="1" applyAlignment="1" applyProtection="1">
      <alignment horizontal="right"/>
      <protection locked="0"/>
    </xf>
    <xf numFmtId="165" fontId="28" fillId="2" borderId="1" xfId="0" applyNumberFormat="1" applyFont="1" applyFill="1" applyBorder="1" applyAlignment="1" applyProtection="1">
      <alignment horizontal="right"/>
      <protection locked="0"/>
    </xf>
    <xf numFmtId="167" fontId="29" fillId="0" borderId="10" xfId="0" applyNumberFormat="1" applyFont="1" applyFill="1" applyBorder="1" applyProtection="1"/>
    <xf numFmtId="165" fontId="30" fillId="0" borderId="10" xfId="0" applyNumberFormat="1" applyFont="1" applyFill="1" applyBorder="1" applyAlignment="1" applyProtection="1">
      <alignment horizontal="right" vertical="center" wrapText="1"/>
    </xf>
    <xf numFmtId="165" fontId="28" fillId="2" borderId="10" xfId="0" applyNumberFormat="1" applyFont="1" applyFill="1" applyBorder="1" applyAlignment="1" applyProtection="1">
      <alignment horizontal="right"/>
      <protection locked="0"/>
    </xf>
    <xf numFmtId="165" fontId="30" fillId="0" borderId="10" xfId="0" applyNumberFormat="1" applyFont="1" applyFill="1" applyBorder="1"/>
    <xf numFmtId="165" fontId="9" fillId="2" borderId="1" xfId="0" applyNumberFormat="1" applyFont="1" applyFill="1" applyBorder="1" applyProtection="1">
      <protection locked="0"/>
    </xf>
    <xf numFmtId="165" fontId="28" fillId="2" borderId="10" xfId="0" applyNumberFormat="1" applyFont="1" applyFill="1" applyBorder="1" applyProtection="1">
      <protection locked="0"/>
    </xf>
    <xf numFmtId="165" fontId="31" fillId="0" borderId="10" xfId="0" applyNumberFormat="1" applyFont="1" applyFill="1" applyBorder="1"/>
    <xf numFmtId="165" fontId="9" fillId="2" borderId="10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0" fontId="9" fillId="2" borderId="10" xfId="1" applyNumberFormat="1" applyFont="1" applyFill="1" applyBorder="1" applyAlignment="1">
      <alignment horizontal="right"/>
    </xf>
    <xf numFmtId="10" fontId="9" fillId="2" borderId="1" xfId="1" applyNumberFormat="1" applyFont="1" applyFill="1" applyBorder="1" applyAlignment="1">
      <alignment horizontal="right"/>
    </xf>
    <xf numFmtId="167" fontId="30" fillId="0" borderId="10" xfId="0" applyNumberFormat="1" applyFont="1" applyFill="1" applyBorder="1" applyProtection="1">
      <protection locked="0"/>
    </xf>
    <xf numFmtId="2" fontId="9" fillId="2" borderId="0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164" fontId="9" fillId="2" borderId="10" xfId="0" applyNumberFormat="1" applyFont="1" applyFill="1" applyBorder="1" applyAlignment="1" applyProtection="1">
      <alignment horizontal="right"/>
      <protection locked="0"/>
    </xf>
    <xf numFmtId="164" fontId="9" fillId="2" borderId="1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166" fontId="9" fillId="2" borderId="1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Protection="1">
      <protection locked="0"/>
    </xf>
    <xf numFmtId="0" fontId="32" fillId="0" borderId="12" xfId="0" applyFont="1" applyBorder="1"/>
    <xf numFmtId="2" fontId="30" fillId="0" borderId="12" xfId="0" applyNumberFormat="1" applyFont="1" applyFill="1" applyBorder="1" applyAlignment="1" applyProtection="1">
      <alignment horizontal="right"/>
    </xf>
    <xf numFmtId="166" fontId="28" fillId="2" borderId="10" xfId="0" applyNumberFormat="1" applyFont="1" applyFill="1" applyBorder="1" applyProtection="1"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165" fontId="28" fillId="2" borderId="10" xfId="0" applyNumberFormat="1" applyFont="1" applyFill="1" applyBorder="1" applyAlignment="1">
      <alignment horizontal="right"/>
    </xf>
    <xf numFmtId="10" fontId="28" fillId="2" borderId="10" xfId="1" applyNumberFormat="1" applyFont="1" applyFill="1" applyBorder="1" applyAlignment="1">
      <alignment horizontal="right"/>
    </xf>
    <xf numFmtId="165" fontId="30" fillId="0" borderId="0" xfId="0" applyNumberFormat="1" applyFont="1" applyBorder="1"/>
    <xf numFmtId="168" fontId="29" fillId="0" borderId="0" xfId="0" applyNumberFormat="1" applyFont="1" applyBorder="1"/>
    <xf numFmtId="168" fontId="29" fillId="0" borderId="0" xfId="0" applyNumberFormat="1" applyFont="1"/>
    <xf numFmtId="0" fontId="32" fillId="0" borderId="0" xfId="0" applyFont="1"/>
    <xf numFmtId="165" fontId="30" fillId="0" borderId="0" xfId="0" applyNumberFormat="1" applyFont="1"/>
    <xf numFmtId="165" fontId="29" fillId="0" borderId="0" xfId="0" applyNumberFormat="1" applyFont="1"/>
    <xf numFmtId="0" fontId="29" fillId="0" borderId="0" xfId="0" applyFont="1"/>
    <xf numFmtId="164" fontId="28" fillId="2" borderId="10" xfId="0" applyNumberFormat="1" applyFont="1" applyFill="1" applyBorder="1" applyAlignment="1" applyProtection="1">
      <alignment horizontal="right"/>
      <protection locked="0"/>
    </xf>
    <xf numFmtId="2" fontId="8" fillId="6" borderId="0" xfId="0" applyNumberFormat="1" applyFont="1" applyFill="1" applyBorder="1" applyAlignment="1" applyProtection="1">
      <alignment horizontal="right"/>
    </xf>
    <xf numFmtId="165" fontId="30" fillId="0" borderId="1" xfId="0" applyNumberFormat="1" applyFont="1" applyFill="1" applyBorder="1"/>
    <xf numFmtId="165" fontId="31" fillId="0" borderId="1" xfId="0" applyNumberFormat="1" applyFont="1" applyFill="1" applyBorder="1"/>
    <xf numFmtId="0" fontId="8" fillId="0" borderId="4" xfId="0" applyFont="1" applyFill="1" applyBorder="1" applyAlignment="1" applyProtection="1"/>
    <xf numFmtId="0" fontId="8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>
      <alignment vertical="center"/>
    </xf>
    <xf numFmtId="165" fontId="30" fillId="0" borderId="1" xfId="0" applyNumberFormat="1" applyFont="1" applyFill="1" applyBorder="1" applyAlignment="1">
      <alignment horizontal="right" vertical="center" wrapText="1"/>
    </xf>
    <xf numFmtId="171" fontId="9" fillId="2" borderId="1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28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>
      <protection locked="0"/>
    </xf>
    <xf numFmtId="167" fontId="30" fillId="0" borderId="1" xfId="0" applyNumberFormat="1" applyFont="1" applyFill="1" applyBorder="1" applyProtection="1">
      <protection locked="0"/>
    </xf>
    <xf numFmtId="164" fontId="25" fillId="2" borderId="10" xfId="0" applyNumberFormat="1" applyFont="1" applyFill="1" applyBorder="1" applyAlignment="1" applyProtection="1">
      <alignment horizontal="right"/>
      <protection locked="0"/>
    </xf>
    <xf numFmtId="164" fontId="28" fillId="2" borderId="10" xfId="0" applyNumberFormat="1" applyFont="1" applyFill="1" applyBorder="1" applyProtection="1">
      <protection locked="0"/>
    </xf>
    <xf numFmtId="165" fontId="30" fillId="0" borderId="1" xfId="0" applyNumberFormat="1" applyFont="1" applyFill="1" applyBorder="1" applyAlignment="1" applyProtection="1">
      <alignment horizontal="right" vertical="center" wrapText="1"/>
    </xf>
    <xf numFmtId="0" fontId="31" fillId="0" borderId="0" xfId="0" applyFont="1" applyAlignment="1">
      <alignment horizontal="center"/>
    </xf>
    <xf numFmtId="170" fontId="35" fillId="0" borderId="11" xfId="0" applyNumberFormat="1" applyFont="1" applyFill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8" fillId="2" borderId="1" xfId="0" applyNumberFormat="1" applyFont="1" applyFill="1" applyBorder="1" applyAlignment="1" applyProtection="1">
      <alignment horizontal="right"/>
      <protection locked="0"/>
    </xf>
    <xf numFmtId="0" fontId="30" fillId="0" borderId="2" xfId="0" applyFont="1" applyBorder="1"/>
    <xf numFmtId="170" fontId="35" fillId="0" borderId="3" xfId="0" applyNumberFormat="1" applyFont="1" applyFill="1" applyBorder="1" applyAlignment="1">
      <alignment horizontal="center" vertical="center"/>
    </xf>
    <xf numFmtId="17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0" borderId="2" xfId="0" applyNumberFormat="1" applyFont="1" applyFill="1" applyBorder="1" applyAlignment="1" applyProtection="1">
      <alignment horizontal="right"/>
    </xf>
    <xf numFmtId="165" fontId="30" fillId="0" borderId="10" xfId="0" applyNumberFormat="1" applyFont="1" applyFill="1" applyBorder="1" applyAlignment="1">
      <alignment horizontal="right" vertical="center" wrapText="1"/>
    </xf>
    <xf numFmtId="165" fontId="28" fillId="2" borderId="1" xfId="0" applyNumberFormat="1" applyFont="1" applyFill="1" applyBorder="1" applyAlignment="1">
      <alignment horizontal="right"/>
    </xf>
    <xf numFmtId="10" fontId="28" fillId="2" borderId="1" xfId="1" applyNumberFormat="1" applyFont="1" applyFill="1" applyBorder="1" applyAlignment="1">
      <alignment horizontal="right"/>
    </xf>
    <xf numFmtId="2" fontId="28" fillId="2" borderId="1" xfId="0" applyNumberFormat="1" applyFont="1" applyFill="1" applyBorder="1" applyProtection="1">
      <protection locked="0"/>
    </xf>
    <xf numFmtId="165" fontId="28" fillId="2" borderId="1" xfId="0" applyNumberFormat="1" applyFont="1" applyFill="1" applyBorder="1" applyProtection="1">
      <protection locked="0"/>
    </xf>
    <xf numFmtId="166" fontId="28" fillId="2" borderId="1" xfId="0" applyNumberFormat="1" applyFont="1" applyFill="1" applyBorder="1" applyProtection="1"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167" fontId="29" fillId="0" borderId="12" xfId="0" applyNumberFormat="1" applyFont="1" applyFill="1" applyBorder="1" applyProtection="1"/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165" fontId="37" fillId="2" borderId="10" xfId="0" applyNumberFormat="1" applyFont="1" applyFill="1" applyBorder="1" applyAlignment="1" applyProtection="1">
      <alignment horizontal="right"/>
      <protection locked="0"/>
    </xf>
    <xf numFmtId="165" fontId="38" fillId="0" borderId="0" xfId="0" applyNumberFormat="1" applyFont="1" applyFill="1" applyBorder="1" applyAlignment="1" applyProtection="1">
      <alignment horizontal="right" vertical="center" wrapText="1"/>
    </xf>
    <xf numFmtId="165" fontId="38" fillId="0" borderId="0" xfId="0" applyNumberFormat="1" applyFont="1" applyFill="1" applyBorder="1"/>
    <xf numFmtId="165" fontId="40" fillId="0" borderId="0" xfId="0" applyNumberFormat="1" applyFont="1" applyFill="1" applyBorder="1"/>
    <xf numFmtId="167" fontId="39" fillId="0" borderId="10" xfId="0" applyNumberFormat="1" applyFont="1" applyFill="1" applyBorder="1" applyProtection="1"/>
    <xf numFmtId="165" fontId="38" fillId="0" borderId="10" xfId="0" applyNumberFormat="1" applyFont="1" applyFill="1" applyBorder="1" applyAlignment="1" applyProtection="1">
      <alignment horizontal="right" vertical="center" wrapText="1"/>
    </xf>
    <xf numFmtId="165" fontId="38" fillId="0" borderId="10" xfId="0" applyNumberFormat="1" applyFont="1" applyFill="1" applyBorder="1" applyAlignment="1" applyProtection="1">
      <alignment horizontal="right"/>
      <protection locked="0"/>
    </xf>
    <xf numFmtId="165" fontId="38" fillId="0" borderId="10" xfId="0" applyNumberFormat="1" applyFont="1" applyFill="1" applyBorder="1"/>
    <xf numFmtId="165" fontId="37" fillId="2" borderId="10" xfId="0" applyNumberFormat="1" applyFont="1" applyFill="1" applyBorder="1" applyProtection="1">
      <protection locked="0"/>
    </xf>
    <xf numFmtId="165" fontId="40" fillId="0" borderId="10" xfId="0" applyNumberFormat="1" applyFont="1" applyFill="1" applyBorder="1"/>
    <xf numFmtId="10" fontId="37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0" applyNumberFormat="1" applyFont="1" applyFill="1" applyBorder="1" applyProtection="1">
      <protection locked="0"/>
    </xf>
    <xf numFmtId="0" fontId="37" fillId="0" borderId="0" xfId="0" applyFont="1"/>
    <xf numFmtId="0" fontId="37" fillId="0" borderId="2" xfId="0" applyFont="1" applyBorder="1"/>
    <xf numFmtId="170" fontId="43" fillId="0" borderId="20" xfId="0" applyNumberFormat="1" applyFont="1" applyFill="1" applyBorder="1" applyAlignment="1">
      <alignment horizontal="center" vertical="center"/>
    </xf>
    <xf numFmtId="0" fontId="37" fillId="0" borderId="3" xfId="0" applyFont="1" applyBorder="1"/>
    <xf numFmtId="0" fontId="44" fillId="0" borderId="1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167" fontId="39" fillId="0" borderId="12" xfId="0" applyNumberFormat="1" applyFont="1" applyFill="1" applyBorder="1" applyProtection="1"/>
    <xf numFmtId="167" fontId="38" fillId="0" borderId="10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164" fontId="37" fillId="2" borderId="1" xfId="0" applyNumberFormat="1" applyFont="1" applyFill="1" applyBorder="1" applyAlignment="1" applyProtection="1">
      <alignment horizontal="right"/>
      <protection locked="0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2" fontId="3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0" fillId="0" borderId="0" xfId="0" applyFill="1"/>
    <xf numFmtId="0" fontId="5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6" fillId="0" borderId="0" xfId="0" applyFont="1" applyFill="1" applyBorder="1"/>
    <xf numFmtId="9" fontId="0" fillId="0" borderId="0" xfId="1" applyFont="1" applyFill="1" applyProtection="1">
      <protection locked="0"/>
    </xf>
    <xf numFmtId="0" fontId="3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2" fillId="0" borderId="0" xfId="0" applyFont="1" applyAlignment="1">
      <alignment horizontal="center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8" fillId="0" borderId="0" xfId="0" applyNumberFormat="1" applyFont="1" applyBorder="1"/>
    <xf numFmtId="0" fontId="40" fillId="0" borderId="0" xfId="0" applyFont="1" applyAlignment="1">
      <alignment horizontal="center"/>
    </xf>
    <xf numFmtId="168" fontId="39" fillId="0" borderId="0" xfId="0" applyNumberFormat="1" applyFont="1" applyBorder="1"/>
    <xf numFmtId="168" fontId="39" fillId="0" borderId="0" xfId="0" applyNumberFormat="1" applyFont="1"/>
    <xf numFmtId="0" fontId="38" fillId="0" borderId="0" xfId="0" applyFont="1"/>
    <xf numFmtId="165" fontId="38" fillId="0" borderId="0" xfId="0" applyNumberFormat="1" applyFont="1"/>
    <xf numFmtId="165" fontId="39" fillId="0" borderId="0" xfId="0" applyNumberFormat="1" applyFont="1"/>
    <xf numFmtId="0" fontId="39" fillId="0" borderId="0" xfId="0" applyFont="1"/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8" fillId="0" borderId="1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0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/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9" fillId="2" borderId="1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9" fillId="2" borderId="3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/>
    <xf numFmtId="3" fontId="9" fillId="2" borderId="1" xfId="0" applyNumberFormat="1" applyFont="1" applyFill="1" applyBorder="1"/>
    <xf numFmtId="3" fontId="28" fillId="2" borderId="1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3" fontId="9" fillId="2" borderId="1" xfId="0" applyNumberFormat="1" applyFont="1" applyFill="1" applyBorder="1" applyProtection="1">
      <protection locked="0"/>
    </xf>
    <xf numFmtId="3" fontId="28" fillId="2" borderId="1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3" fontId="9" fillId="2" borderId="10" xfId="0" applyNumberFormat="1" applyFont="1" applyFill="1" applyBorder="1" applyAlignment="1" applyProtection="1">
      <alignment horizontal="right" vertical="center" wrapText="1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3" fontId="30" fillId="0" borderId="10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30" fillId="0" borderId="1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172" fontId="2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/>
    </xf>
    <xf numFmtId="165" fontId="38" fillId="0" borderId="1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0" fillId="0" borderId="0" xfId="0" applyNumberFormat="1"/>
    <xf numFmtId="0" fontId="12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/>
      <protection locked="0"/>
    </xf>
    <xf numFmtId="173" fontId="28" fillId="2" borderId="10" xfId="1" applyNumberFormat="1" applyFont="1" applyFill="1" applyBorder="1" applyAlignment="1">
      <alignment horizontal="right"/>
    </xf>
    <xf numFmtId="173" fontId="3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2" fontId="37" fillId="0" borderId="12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4" fillId="0" borderId="4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165" fontId="37" fillId="0" borderId="0" xfId="0" applyNumberFormat="1" applyFont="1"/>
    <xf numFmtId="168" fontId="37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2" fillId="0" borderId="0" xfId="0" applyFont="1" applyAlignment="1">
      <alignment horizontal="center"/>
    </xf>
    <xf numFmtId="165" fontId="37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39" fillId="0" borderId="0" xfId="0" applyNumberFormat="1" applyFont="1" applyFill="1" applyBorder="1" applyProtection="1"/>
    <xf numFmtId="165" fontId="38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" fillId="2" borderId="10" xfId="0" applyNumberFormat="1" applyFont="1" applyFill="1" applyBorder="1" applyProtection="1">
      <protection locked="0"/>
    </xf>
    <xf numFmtId="170" fontId="4" fillId="0" borderId="27" xfId="0" applyNumberFormat="1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 applyProtection="1">
      <alignment horizontal="right"/>
    </xf>
    <xf numFmtId="2" fontId="8" fillId="3" borderId="4" xfId="0" applyNumberFormat="1" applyFont="1" applyFill="1" applyBorder="1" applyAlignment="1" applyProtection="1">
      <alignment horizontal="right"/>
    </xf>
    <xf numFmtId="2" fontId="8" fillId="2" borderId="8" xfId="0" applyNumberFormat="1" applyFont="1" applyFill="1" applyBorder="1" applyAlignment="1" applyProtection="1">
      <alignment horizontal="right"/>
      <protection locked="0"/>
    </xf>
    <xf numFmtId="165" fontId="8" fillId="0" borderId="1" xfId="0" applyNumberFormat="1" applyFont="1" applyFill="1" applyBorder="1"/>
    <xf numFmtId="165" fontId="8" fillId="0" borderId="4" xfId="0" applyNumberFormat="1" applyFont="1" applyFill="1" applyBorder="1"/>
    <xf numFmtId="165" fontId="8" fillId="2" borderId="4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170" fontId="43" fillId="0" borderId="28" xfId="0" applyNumberFormat="1" applyFont="1" applyFill="1" applyBorder="1" applyAlignment="1">
      <alignment horizontal="center" vertical="center"/>
    </xf>
    <xf numFmtId="170" fontId="43" fillId="0" borderId="29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165" fontId="8" fillId="0" borderId="8" xfId="0" applyNumberFormat="1" applyFont="1" applyFill="1" applyBorder="1"/>
    <xf numFmtId="10" fontId="8" fillId="2" borderId="1" xfId="1" applyNumberFormat="1" applyFont="1" applyFill="1" applyBorder="1" applyAlignment="1">
      <alignment horizontal="right"/>
    </xf>
    <xf numFmtId="10" fontId="8" fillId="2" borderId="4" xfId="1" applyNumberFormat="1" applyFont="1" applyFill="1" applyBorder="1" applyAlignment="1">
      <alignment horizontal="right"/>
    </xf>
    <xf numFmtId="165" fontId="8" fillId="2" borderId="4" xfId="0" applyNumberFormat="1" applyFont="1" applyFill="1" applyBorder="1" applyProtection="1">
      <protection locked="0"/>
    </xf>
    <xf numFmtId="165" fontId="8" fillId="2" borderId="5" xfId="0" applyNumberFormat="1" applyFont="1" applyFill="1" applyBorder="1" applyProtection="1">
      <protection locked="0"/>
    </xf>
    <xf numFmtId="0" fontId="4" fillId="0" borderId="2" xfId="0" applyFont="1" applyFill="1" applyBorder="1"/>
    <xf numFmtId="0" fontId="4" fillId="0" borderId="8" xfId="0" applyFont="1" applyFill="1" applyBorder="1"/>
    <xf numFmtId="10" fontId="8" fillId="0" borderId="1" xfId="0" applyNumberFormat="1" applyFont="1" applyFill="1" applyBorder="1" applyAlignment="1" applyProtection="1">
      <alignment horizontal="right"/>
      <protection locked="0"/>
    </xf>
    <xf numFmtId="10" fontId="8" fillId="0" borderId="4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37" fillId="0" borderId="10" xfId="0" applyNumberFormat="1" applyFont="1" applyFill="1" applyBorder="1" applyProtection="1">
      <protection locked="0"/>
    </xf>
    <xf numFmtId="167" fontId="38" fillId="0" borderId="0" xfId="0" applyNumberFormat="1" applyFont="1" applyFill="1" applyBorder="1" applyProtection="1">
      <protection locked="0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2" fontId="38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</xf>
    <xf numFmtId="10" fontId="3" fillId="2" borderId="10" xfId="0" applyNumberFormat="1" applyFont="1" applyFill="1" applyBorder="1" applyProtection="1">
      <protection locked="0"/>
    </xf>
    <xf numFmtId="173" fontId="3" fillId="2" borderId="10" xfId="1" applyNumberFormat="1" applyFont="1" applyFill="1" applyBorder="1" applyAlignment="1">
      <alignment horizontal="right"/>
    </xf>
    <xf numFmtId="2" fontId="3" fillId="2" borderId="10" xfId="0" applyNumberFormat="1" applyFont="1" applyFill="1" applyBorder="1" applyProtection="1">
      <protection locked="0"/>
    </xf>
    <xf numFmtId="171" fontId="3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165" fontId="37" fillId="2" borderId="1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5" fontId="38" fillId="0" borderId="0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Border="1" applyAlignment="1">
      <alignment horizontal="center" vertical="center" wrapText="1"/>
    </xf>
    <xf numFmtId="170" fontId="4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Alignment="1" applyProtection="1">
      <alignment horizontal="right"/>
      <protection locked="0"/>
    </xf>
    <xf numFmtId="165" fontId="38" fillId="0" borderId="2" xfId="0" applyNumberFormat="1" applyFont="1" applyFill="1" applyBorder="1" applyAlignment="1">
      <alignment horizontal="right" vertical="center" wrapText="1"/>
    </xf>
    <xf numFmtId="165" fontId="38" fillId="0" borderId="1" xfId="0" applyNumberFormat="1" applyFont="1" applyFill="1" applyBorder="1" applyAlignment="1" applyProtection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/>
      <protection locked="0"/>
    </xf>
    <xf numFmtId="165" fontId="38" fillId="0" borderId="1" xfId="0" applyNumberFormat="1" applyFont="1" applyFill="1" applyBorder="1"/>
    <xf numFmtId="3" fontId="37" fillId="2" borderId="1" xfId="0" applyNumberFormat="1" applyFont="1" applyFill="1" applyBorder="1"/>
    <xf numFmtId="3" fontId="37" fillId="2" borderId="1" xfId="0" applyNumberFormat="1" applyFont="1" applyFill="1" applyBorder="1" applyProtection="1">
      <protection locked="0"/>
    </xf>
    <xf numFmtId="165" fontId="37" fillId="2" borderId="1" xfId="0" applyNumberFormat="1" applyFont="1" applyFill="1" applyBorder="1" applyAlignment="1" applyProtection="1">
      <alignment horizontal="right"/>
      <protection locked="0"/>
    </xf>
    <xf numFmtId="165" fontId="37" fillId="7" borderId="1" xfId="0" applyNumberFormat="1" applyFont="1" applyFill="1" applyBorder="1" applyProtection="1">
      <protection locked="0"/>
    </xf>
    <xf numFmtId="165" fontId="40" fillId="0" borderId="1" xfId="0" applyNumberFormat="1" applyFont="1" applyFill="1" applyBorder="1"/>
    <xf numFmtId="3" fontId="37" fillId="2" borderId="1" xfId="0" applyNumberFormat="1" applyFont="1" applyFill="1" applyBorder="1" applyAlignment="1">
      <alignment horizontal="right"/>
    </xf>
    <xf numFmtId="173" fontId="37" fillId="2" borderId="1" xfId="1" applyNumberFormat="1" applyFont="1" applyFill="1" applyBorder="1" applyAlignment="1">
      <alignment horizontal="right"/>
    </xf>
    <xf numFmtId="167" fontId="38" fillId="0" borderId="1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3" fontId="3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2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8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/>
    <xf numFmtId="165" fontId="47" fillId="0" borderId="10" xfId="0" applyNumberFormat="1" applyFont="1" applyFill="1" applyBorder="1"/>
    <xf numFmtId="165" fontId="46" fillId="0" borderId="12" xfId="0" applyNumberFormat="1" applyFont="1" applyFill="1" applyBorder="1"/>
    <xf numFmtId="167" fontId="47" fillId="0" borderId="12" xfId="0" applyNumberFormat="1" applyFont="1" applyFill="1" applyBorder="1" applyProtection="1">
      <protection locked="0"/>
    </xf>
    <xf numFmtId="0" fontId="37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8" fillId="0" borderId="12" xfId="0" applyFont="1" applyFill="1" applyBorder="1" applyAlignment="1">
      <alignment horizontal="center" vertical="center" wrapText="1"/>
    </xf>
    <xf numFmtId="167" fontId="39" fillId="0" borderId="4" xfId="0" applyNumberFormat="1" applyFont="1" applyFill="1" applyBorder="1" applyProtection="1"/>
    <xf numFmtId="165" fontId="38" fillId="0" borderId="4" xfId="0" applyNumberFormat="1" applyFont="1" applyFill="1" applyBorder="1" applyAlignment="1" applyProtection="1">
      <alignment horizontal="right" vertical="center" wrapText="1"/>
    </xf>
    <xf numFmtId="165" fontId="38" fillId="0" borderId="4" xfId="0" applyNumberFormat="1" applyFont="1" applyFill="1" applyBorder="1" applyAlignment="1" applyProtection="1">
      <alignment horizontal="right"/>
      <protection locked="0"/>
    </xf>
    <xf numFmtId="165" fontId="38" fillId="0" borderId="4" xfId="0" applyNumberFormat="1" applyFont="1" applyFill="1" applyBorder="1"/>
    <xf numFmtId="165" fontId="40" fillId="0" borderId="4" xfId="0" applyNumberFormat="1" applyFont="1" applyFill="1" applyBorder="1"/>
    <xf numFmtId="10" fontId="3" fillId="2" borderId="1" xfId="0" applyNumberFormat="1" applyFont="1" applyFill="1" applyBorder="1" applyProtection="1">
      <protection locked="0"/>
    </xf>
    <xf numFmtId="167" fontId="38" fillId="0" borderId="4" xfId="0" applyNumberFormat="1" applyFont="1" applyFill="1" applyBorder="1" applyProtection="1">
      <protection locked="0"/>
    </xf>
    <xf numFmtId="2" fontId="38" fillId="3" borderId="26" xfId="0" applyNumberFormat="1" applyFont="1" applyFill="1" applyBorder="1" applyAlignment="1" applyProtection="1">
      <alignment horizontal="right"/>
    </xf>
    <xf numFmtId="2" fontId="3" fillId="0" borderId="7" xfId="0" applyNumberFormat="1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right"/>
    </xf>
    <xf numFmtId="2" fontId="3" fillId="3" borderId="6" xfId="0" applyNumberFormat="1" applyFont="1" applyFill="1" applyBorder="1" applyAlignment="1" applyProtection="1">
      <alignment horizontal="right"/>
    </xf>
    <xf numFmtId="2" fontId="3" fillId="0" borderId="8" xfId="0" applyNumberFormat="1" applyFont="1" applyFill="1" applyBorder="1" applyAlignment="1" applyProtection="1">
      <alignment horizontal="right"/>
    </xf>
    <xf numFmtId="2" fontId="3" fillId="3" borderId="4" xfId="0" applyNumberFormat="1" applyFont="1" applyFill="1" applyBorder="1" applyAlignment="1" applyProtection="1">
      <alignment horizontal="right"/>
    </xf>
    <xf numFmtId="2" fontId="3" fillId="3" borderId="5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70" fontId="4" fillId="0" borderId="38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7" fillId="2" borderId="0" xfId="0" applyNumberFormat="1" applyFont="1" applyFill="1" applyBorder="1" applyAlignment="1" applyProtection="1">
      <alignment horizontal="right" vertical="center" wrapText="1"/>
    </xf>
    <xf numFmtId="0" fontId="18" fillId="0" borderId="12" xfId="0" applyFont="1" applyFill="1" applyBorder="1" applyAlignment="1">
      <alignment horizontal="center" vertical="center" wrapText="1"/>
    </xf>
    <xf numFmtId="170" fontId="75" fillId="0" borderId="11" xfId="0" applyNumberFormat="1" applyFont="1" applyFill="1" applyBorder="1" applyAlignment="1">
      <alignment horizontal="center" vertical="center"/>
    </xf>
    <xf numFmtId="17" fontId="7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 applyProtection="1">
      <alignment horizontal="right"/>
    </xf>
    <xf numFmtId="3" fontId="3" fillId="2" borderId="10" xfId="0" applyNumberFormat="1" applyFont="1" applyFill="1" applyBorder="1"/>
    <xf numFmtId="3" fontId="3" fillId="2" borderId="10" xfId="0" applyNumberFormat="1" applyFont="1" applyFill="1" applyBorder="1" applyProtection="1">
      <protection locked="0"/>
    </xf>
    <xf numFmtId="165" fontId="3" fillId="7" borderId="10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0" fontId="3" fillId="2" borderId="0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3" fontId="37" fillId="2" borderId="0" xfId="0" applyNumberFormat="1" applyFont="1" applyFill="1" applyBorder="1"/>
    <xf numFmtId="3" fontId="37" fillId="2" borderId="0" xfId="0" applyNumberFormat="1" applyFont="1" applyFill="1" applyBorder="1" applyProtection="1">
      <protection locked="0"/>
    </xf>
    <xf numFmtId="165" fontId="37" fillId="2" borderId="0" xfId="0" applyNumberFormat="1" applyFont="1" applyFill="1" applyBorder="1" applyAlignment="1" applyProtection="1">
      <alignment horizontal="right"/>
      <protection locked="0"/>
    </xf>
    <xf numFmtId="165" fontId="37" fillId="2" borderId="0" xfId="0" applyNumberFormat="1" applyFont="1" applyFill="1" applyBorder="1" applyProtection="1">
      <protection locked="0"/>
    </xf>
    <xf numFmtId="165" fontId="37" fillId="7" borderId="0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>
      <alignment horizontal="right"/>
    </xf>
    <xf numFmtId="173" fontId="37" fillId="2" borderId="0" xfId="1" applyNumberFormat="1" applyFont="1" applyFill="1" applyBorder="1" applyAlignment="1">
      <alignment horizontal="right"/>
    </xf>
    <xf numFmtId="2" fontId="37" fillId="2" borderId="0" xfId="0" applyNumberFormat="1" applyFont="1" applyFill="1" applyBorder="1" applyProtection="1">
      <protection locked="0"/>
    </xf>
    <xf numFmtId="2" fontId="37" fillId="2" borderId="0" xfId="0" applyNumberFormat="1" applyFont="1" applyFill="1" applyBorder="1" applyAlignment="1" applyProtection="1">
      <alignment horizontal="right"/>
      <protection locked="0"/>
    </xf>
    <xf numFmtId="3" fontId="3" fillId="7" borderId="10" xfId="0" applyNumberFormat="1" applyFont="1" applyFill="1" applyBorder="1" applyAlignment="1" applyProtection="1">
      <alignment horizontal="right"/>
      <protection locked="0"/>
    </xf>
    <xf numFmtId="173" fontId="3" fillId="7" borderId="1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70" fontId="4" fillId="0" borderId="8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71" fontId="3" fillId="2" borderId="0" xfId="0" applyNumberFormat="1" applyFont="1" applyFill="1" applyBorder="1" applyAlignment="1" applyProtection="1">
      <alignment horizontal="right"/>
      <protection locked="0"/>
    </xf>
    <xf numFmtId="3" fontId="3" fillId="7" borderId="0" xfId="0" applyNumberFormat="1" applyFont="1" applyFill="1" applyBorder="1" applyAlignment="1" applyProtection="1">
      <alignment horizontal="right"/>
      <protection locked="0"/>
    </xf>
    <xf numFmtId="173" fontId="3" fillId="7" borderId="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10" fontId="3" fillId="7" borderId="0" xfId="0" applyNumberFormat="1" applyFont="1" applyFill="1" applyBorder="1" applyProtection="1">
      <protection locked="0"/>
    </xf>
    <xf numFmtId="10" fontId="3" fillId="7" borderId="10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17" fontId="4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8" fillId="29" borderId="1" xfId="0" applyFont="1" applyFill="1" applyBorder="1"/>
    <xf numFmtId="10" fontId="30" fillId="29" borderId="10" xfId="0" applyNumberFormat="1" applyFont="1" applyFill="1" applyBorder="1" applyAlignment="1" applyProtection="1">
      <alignment horizontal="right"/>
      <protection locked="0"/>
    </xf>
    <xf numFmtId="10" fontId="30" fillId="29" borderId="1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8" fillId="29" borderId="10" xfId="0" applyNumberFormat="1" applyFont="1" applyFill="1" applyBorder="1" applyAlignment="1" applyProtection="1">
      <alignment horizontal="right"/>
      <protection locked="0"/>
    </xf>
    <xf numFmtId="10" fontId="38" fillId="29" borderId="1" xfId="0" applyNumberFormat="1" applyFont="1" applyFill="1" applyBorder="1" applyAlignment="1" applyProtection="1">
      <alignment horizontal="right"/>
      <protection locked="0"/>
    </xf>
    <xf numFmtId="10" fontId="3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8" fillId="2" borderId="4" xfId="0" applyNumberFormat="1" applyFont="1" applyFill="1" applyBorder="1" applyAlignment="1" applyProtection="1">
      <alignment horizontal="right"/>
      <protection locked="0"/>
    </xf>
    <xf numFmtId="10" fontId="37" fillId="2" borderId="4" xfId="1" applyNumberFormat="1" applyFont="1" applyFill="1" applyBorder="1" applyAlignment="1" applyProtection="1">
      <alignment horizontal="right"/>
      <protection locked="0"/>
    </xf>
    <xf numFmtId="10" fontId="37" fillId="29" borderId="4" xfId="1" applyNumberFormat="1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>
      <alignment horizontal="left" indent="1"/>
    </xf>
    <xf numFmtId="0" fontId="8" fillId="0" borderId="4" xfId="0" applyFont="1" applyFill="1" applyBorder="1" applyAlignment="1">
      <alignment horizontal="left" indent="4"/>
    </xf>
    <xf numFmtId="3" fontId="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left"/>
    </xf>
    <xf numFmtId="171" fontId="3" fillId="2" borderId="4" xfId="0" applyNumberFormat="1" applyFont="1" applyFill="1" applyBorder="1" applyAlignment="1" applyProtection="1">
      <alignment horizontal="right"/>
      <protection locked="0"/>
    </xf>
    <xf numFmtId="10" fontId="38" fillId="29" borderId="4" xfId="0" applyNumberFormat="1" applyFont="1" applyFill="1" applyBorder="1" applyAlignment="1" applyProtection="1">
      <alignment horizontal="right"/>
      <protection locked="0"/>
    </xf>
    <xf numFmtId="3" fontId="3" fillId="7" borderId="4" xfId="0" applyNumberFormat="1" applyFont="1" applyFill="1" applyBorder="1" applyAlignment="1" applyProtection="1">
      <alignment horizontal="right"/>
      <protection locked="0"/>
    </xf>
    <xf numFmtId="10" fontId="3" fillId="7" borderId="4" xfId="0" applyNumberFormat="1" applyFont="1" applyFill="1" applyBorder="1" applyProtection="1">
      <protection locked="0"/>
    </xf>
    <xf numFmtId="173" fontId="3" fillId="7" borderId="4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5" fontId="38" fillId="0" borderId="8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/>
    <xf numFmtId="0" fontId="12" fillId="0" borderId="10" xfId="0" applyFont="1" applyFill="1" applyBorder="1"/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8" fillId="29" borderId="4" xfId="0" applyFont="1" applyFill="1" applyBorder="1"/>
    <xf numFmtId="166" fontId="28" fillId="29" borderId="10" xfId="0" applyNumberFormat="1" applyFont="1" applyFill="1" applyBorder="1" applyProtection="1">
      <protection locked="0"/>
    </xf>
    <xf numFmtId="166" fontId="9" fillId="29" borderId="1" xfId="0" applyNumberFormat="1" applyFont="1" applyFill="1" applyBorder="1" applyProtection="1">
      <protection locked="0"/>
    </xf>
    <xf numFmtId="166" fontId="28" fillId="29" borderId="1" xfId="0" applyNumberFormat="1" applyFont="1" applyFill="1" applyBorder="1" applyProtection="1">
      <protection locked="0"/>
    </xf>
    <xf numFmtId="166" fontId="37" fillId="29" borderId="1" xfId="0" applyNumberFormat="1" applyFont="1" applyFill="1" applyBorder="1" applyProtection="1">
      <protection locked="0"/>
    </xf>
    <xf numFmtId="166" fontId="37" fillId="29" borderId="10" xfId="0" applyNumberFormat="1" applyFont="1" applyFill="1" applyBorder="1" applyProtection="1">
      <protection locked="0"/>
    </xf>
    <xf numFmtId="166" fontId="3" fillId="29" borderId="10" xfId="0" applyNumberFormat="1" applyFont="1" applyFill="1" applyBorder="1" applyProtection="1">
      <protection locked="0"/>
    </xf>
    <xf numFmtId="166" fontId="37" fillId="29" borderId="0" xfId="0" applyNumberFormat="1" applyFont="1" applyFill="1" applyBorder="1" applyProtection="1">
      <protection locked="0"/>
    </xf>
    <xf numFmtId="166" fontId="3" fillId="29" borderId="1" xfId="0" applyNumberFormat="1" applyFont="1" applyFill="1" applyBorder="1" applyProtection="1">
      <protection locked="0"/>
    </xf>
    <xf numFmtId="166" fontId="3" fillId="29" borderId="0" xfId="0" applyNumberFormat="1" applyFont="1" applyFill="1" applyBorder="1" applyProtection="1">
      <protection locked="0"/>
    </xf>
    <xf numFmtId="166" fontId="3" fillId="29" borderId="4" xfId="0" applyNumberFormat="1" applyFont="1" applyFill="1" applyBorder="1" applyProtection="1">
      <protection locked="0"/>
    </xf>
    <xf numFmtId="17" fontId="4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8" fillId="0" borderId="4" xfId="0" applyFont="1" applyFill="1" applyBorder="1" applyAlignment="1" applyProtection="1">
      <alignment horizontal="left" inden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4" xfId="0" applyNumberFormat="1" applyFont="1" applyFill="1" applyBorder="1" applyAlignment="1" applyProtection="1">
      <alignment horizontal="right"/>
      <protection locked="0"/>
    </xf>
    <xf numFmtId="3" fontId="37" fillId="7" borderId="4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173" fontId="38" fillId="7" borderId="0" xfId="1" applyNumberFormat="1" applyFont="1" applyFill="1" applyBorder="1" applyAlignment="1">
      <alignment horizontal="right"/>
    </xf>
    <xf numFmtId="10" fontId="3" fillId="2" borderId="4" xfId="1" applyNumberFormat="1" applyFont="1" applyFill="1" applyBorder="1" applyAlignment="1" applyProtection="1">
      <alignment horizontal="right"/>
      <protection locked="0"/>
    </xf>
    <xf numFmtId="10" fontId="3" fillId="2" borderId="0" xfId="1" applyNumberFormat="1" applyFont="1" applyFill="1" applyBorder="1" applyAlignment="1" applyProtection="1">
      <alignment horizontal="right"/>
      <protection locked="0"/>
    </xf>
    <xf numFmtId="1" fontId="3" fillId="0" borderId="0" xfId="1" applyNumberFormat="1" applyFont="1" applyAlignment="1">
      <alignment horizontal="center"/>
    </xf>
    <xf numFmtId="2" fontId="3" fillId="2" borderId="4" xfId="1" applyNumberFormat="1" applyFont="1" applyFill="1" applyBorder="1" applyAlignment="1">
      <alignment horizontal="right" vertical="center" wrapText="1"/>
    </xf>
    <xf numFmtId="2" fontId="78" fillId="2" borderId="4" xfId="1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/>
    </xf>
    <xf numFmtId="2" fontId="3" fillId="0" borderId="4" xfId="1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>
      <alignment horizontal="right"/>
    </xf>
    <xf numFmtId="2" fontId="3" fillId="29" borderId="4" xfId="1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 applyProtection="1">
      <alignment horizontal="right"/>
      <protection locked="0"/>
    </xf>
    <xf numFmtId="2" fontId="3" fillId="0" borderId="8" xfId="0" applyNumberFormat="1" applyFont="1" applyFill="1" applyBorder="1" applyAlignment="1">
      <alignment horizontal="right"/>
    </xf>
    <xf numFmtId="2" fontId="3" fillId="2" borderId="5" xfId="1" applyNumberFormat="1" applyFont="1" applyFill="1" applyBorder="1" applyAlignment="1">
      <alignment horizontal="right" vertical="center" wrapText="1"/>
    </xf>
    <xf numFmtId="2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4" xfId="0" applyNumberFormat="1" applyFont="1" applyFill="1" applyBorder="1" applyAlignment="1">
      <alignment horizontal="right"/>
    </xf>
    <xf numFmtId="2" fontId="8" fillId="2" borderId="4" xfId="64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2" borderId="5" xfId="1" applyNumberFormat="1" applyFont="1" applyFill="1" applyBorder="1" applyAlignment="1">
      <alignment horizontal="right" vertical="center" wrapText="1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25" fillId="2" borderId="10" xfId="64" applyNumberFormat="1" applyFont="1" applyFill="1" applyBorder="1" applyAlignment="1" applyProtection="1">
      <alignment horizontal="right"/>
      <protection locked="0"/>
    </xf>
    <xf numFmtId="2" fontId="25" fillId="2" borderId="4" xfId="64" applyNumberFormat="1" applyFont="1" applyFill="1" applyBorder="1" applyAlignment="1" applyProtection="1">
      <alignment horizontal="right"/>
      <protection locked="0"/>
    </xf>
    <xf numFmtId="2" fontId="8" fillId="2" borderId="4" xfId="64" applyNumberFormat="1" applyFont="1" applyFill="1" applyBorder="1" applyAlignment="1" applyProtection="1">
      <alignment horizontal="right"/>
      <protection locked="0"/>
    </xf>
    <xf numFmtId="2" fontId="8" fillId="2" borderId="10" xfId="64" applyNumberFormat="1" applyFont="1" applyFill="1" applyBorder="1" applyAlignment="1" applyProtection="1">
      <alignment horizontal="right"/>
      <protection locked="0"/>
    </xf>
    <xf numFmtId="2" fontId="8" fillId="2" borderId="0" xfId="64" applyNumberFormat="1" applyFont="1" applyFill="1" applyBorder="1" applyAlignment="1" applyProtection="1">
      <alignment horizontal="right"/>
      <protection locked="0"/>
    </xf>
    <xf numFmtId="2" fontId="37" fillId="2" borderId="4" xfId="1" applyNumberFormat="1" applyFont="1" applyFill="1" applyBorder="1" applyAlignment="1" applyProtection="1">
      <alignment horizontal="right"/>
      <protection locked="0"/>
    </xf>
    <xf numFmtId="2" fontId="3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8" fillId="2" borderId="4" xfId="1" applyNumberFormat="1" applyFont="1" applyFill="1" applyBorder="1" applyAlignment="1" applyProtection="1">
      <alignment horizontal="right"/>
      <protection locked="0"/>
    </xf>
    <xf numFmtId="2" fontId="8" fillId="2" borderId="0" xfId="1" applyNumberFormat="1" applyFont="1" applyFill="1" applyBorder="1" applyAlignment="1" applyProtection="1">
      <alignment horizontal="right"/>
      <protection locked="0"/>
    </xf>
    <xf numFmtId="2" fontId="37" fillId="2" borderId="1" xfId="1" applyNumberFormat="1" applyFont="1" applyFill="1" applyBorder="1" applyAlignment="1" applyProtection="1">
      <alignment horizontal="right"/>
      <protection locked="0"/>
    </xf>
    <xf numFmtId="2" fontId="3" fillId="2" borderId="1" xfId="1" applyNumberFormat="1" applyFont="1" applyFill="1" applyBorder="1" applyAlignment="1" applyProtection="1">
      <alignment horizontal="right"/>
      <protection locked="0"/>
    </xf>
    <xf numFmtId="2" fontId="3" fillId="2" borderId="10" xfId="1" applyNumberFormat="1" applyFont="1" applyFill="1" applyBorder="1" applyAlignment="1" applyProtection="1">
      <alignment horizontal="right"/>
      <protection locked="0"/>
    </xf>
    <xf numFmtId="2" fontId="9" fillId="2" borderId="10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7" borderId="10" xfId="0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9" fillId="2" borderId="11" xfId="0" applyNumberFormat="1" applyFont="1" applyFill="1" applyBorder="1" applyAlignment="1" applyProtection="1">
      <alignment horizontal="right"/>
      <protection locked="0"/>
    </xf>
    <xf numFmtId="2" fontId="9" fillId="2" borderId="3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2" fontId="37" fillId="2" borderId="3" xfId="0" applyNumberFormat="1" applyFont="1" applyFill="1" applyBorder="1" applyAlignment="1" applyProtection="1">
      <alignment horizontal="right"/>
      <protection locked="0"/>
    </xf>
    <xf numFmtId="2" fontId="37" fillId="2" borderId="6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 applyProtection="1">
      <alignment horizontal="right"/>
      <protection locked="0"/>
    </xf>
    <xf numFmtId="2" fontId="3" fillId="7" borderId="11" xfId="0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</xf>
    <xf numFmtId="2" fontId="9" fillId="2" borderId="1" xfId="0" applyNumberFormat="1" applyFont="1" applyFill="1" applyBorder="1" applyAlignment="1" applyProtection="1">
      <alignment horizontal="right"/>
    </xf>
    <xf numFmtId="2" fontId="28" fillId="2" borderId="1" xfId="0" applyNumberFormat="1" applyFont="1" applyFill="1" applyBorder="1" applyAlignment="1" applyProtection="1">
      <alignment horizontal="right"/>
    </xf>
    <xf numFmtId="2" fontId="37" fillId="2" borderId="10" xfId="0" applyNumberFormat="1" applyFont="1" applyFill="1" applyBorder="1" applyAlignment="1" applyProtection="1">
      <alignment horizontal="right"/>
    </xf>
    <xf numFmtId="2" fontId="37" fillId="2" borderId="0" xfId="0" applyNumberFormat="1" applyFont="1" applyFill="1" applyBorder="1" applyAlignment="1" applyProtection="1">
      <alignment horizontal="right"/>
    </xf>
    <xf numFmtId="2" fontId="37" fillId="2" borderId="1" xfId="0" applyNumberFormat="1" applyFont="1" applyFill="1" applyBorder="1" applyAlignment="1" applyProtection="1">
      <alignment horizontal="right"/>
    </xf>
    <xf numFmtId="2" fontId="3" fillId="2" borderId="10" xfId="0" applyNumberFormat="1" applyFont="1" applyFill="1" applyBorder="1" applyAlignment="1" applyProtection="1">
      <alignment horizontal="right"/>
    </xf>
    <xf numFmtId="2" fontId="3" fillId="2" borderId="0" xfId="0" applyNumberFormat="1" applyFont="1" applyFill="1" applyBorder="1" applyAlignment="1" applyProtection="1">
      <alignment horizontal="right"/>
    </xf>
    <xf numFmtId="2" fontId="3" fillId="2" borderId="4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9" fillId="2" borderId="3" xfId="0" applyNumberFormat="1" applyFont="1" applyFill="1" applyBorder="1" applyAlignment="1" applyProtection="1">
      <alignment horizontal="right"/>
    </xf>
    <xf numFmtId="2" fontId="28" fillId="2" borderId="3" xfId="0" applyNumberFormat="1" applyFont="1" applyFill="1" applyBorder="1" applyAlignment="1" applyProtection="1">
      <alignment horizontal="right"/>
    </xf>
    <xf numFmtId="2" fontId="37" fillId="2" borderId="11" xfId="0" applyNumberFormat="1" applyFont="1" applyFill="1" applyBorder="1" applyAlignment="1" applyProtection="1">
      <alignment horizontal="right"/>
    </xf>
    <xf numFmtId="2" fontId="37" fillId="2" borderId="6" xfId="0" applyNumberFormat="1" applyFont="1" applyFill="1" applyBorder="1" applyAlignment="1" applyProtection="1">
      <alignment horizontal="right"/>
    </xf>
    <xf numFmtId="2" fontId="37" fillId="2" borderId="3" xfId="0" applyNumberFormat="1" applyFont="1" applyFill="1" applyBorder="1" applyAlignment="1" applyProtection="1">
      <alignment horizontal="right"/>
    </xf>
    <xf numFmtId="2" fontId="3" fillId="2" borderId="11" xfId="0" applyNumberFormat="1" applyFont="1" applyFill="1" applyBorder="1" applyAlignment="1" applyProtection="1">
      <alignment horizontal="right"/>
    </xf>
    <xf numFmtId="2" fontId="3" fillId="2" borderId="5" xfId="0" applyNumberFormat="1" applyFont="1" applyFill="1" applyBorder="1" applyAlignment="1" applyProtection="1">
      <alignment horizontal="right"/>
    </xf>
    <xf numFmtId="2" fontId="3" fillId="2" borderId="6" xfId="0" applyNumberFormat="1" applyFont="1" applyFill="1" applyBorder="1" applyAlignment="1" applyProtection="1">
      <alignment horizontal="right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6" xfId="0" applyNumberFormat="1" applyFont="1" applyFill="1" applyBorder="1" applyProtection="1">
      <protection locked="0"/>
    </xf>
    <xf numFmtId="10" fontId="3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8" fillId="2" borderId="0" xfId="0" applyNumberFormat="1" applyFont="1" applyFill="1" applyBorder="1" applyAlignment="1" applyProtection="1">
      <alignment horizontal="right"/>
      <protection locked="0"/>
    </xf>
    <xf numFmtId="2" fontId="8" fillId="7" borderId="4" xfId="0" applyNumberFormat="1" applyFont="1" applyFill="1" applyBorder="1" applyAlignment="1" applyProtection="1">
      <alignment horizontal="right"/>
      <protection locked="0"/>
    </xf>
    <xf numFmtId="2" fontId="8" fillId="7" borderId="10" xfId="0" applyNumberFormat="1" applyFont="1" applyFill="1" applyBorder="1" applyAlignment="1" applyProtection="1">
      <alignment horizontal="right"/>
      <protection locked="0"/>
    </xf>
    <xf numFmtId="2" fontId="8" fillId="7" borderId="0" xfId="0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>
      <alignment horizontal="right"/>
    </xf>
    <xf numFmtId="2" fontId="9" fillId="2" borderId="10" xfId="1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>
      <alignment horizontal="right"/>
    </xf>
    <xf numFmtId="2" fontId="28" fillId="2" borderId="1" xfId="1" applyNumberFormat="1" applyFont="1" applyFill="1" applyBorder="1" applyAlignment="1">
      <alignment horizontal="right"/>
    </xf>
    <xf numFmtId="2" fontId="37" fillId="2" borderId="10" xfId="1" applyNumberFormat="1" applyFont="1" applyFill="1" applyBorder="1" applyAlignment="1">
      <alignment horizontal="right"/>
    </xf>
    <xf numFmtId="2" fontId="54" fillId="2" borderId="10" xfId="1" applyNumberFormat="1" applyFont="1" applyFill="1" applyBorder="1" applyAlignment="1">
      <alignment horizontal="right"/>
    </xf>
    <xf numFmtId="2" fontId="3" fillId="2" borderId="10" xfId="1" applyNumberFormat="1" applyFont="1" applyFill="1" applyBorder="1" applyAlignment="1">
      <alignment horizontal="right"/>
    </xf>
    <xf numFmtId="2" fontId="37" fillId="2" borderId="1" xfId="1" applyNumberFormat="1" applyFont="1" applyFill="1" applyBorder="1" applyAlignment="1">
      <alignment horizontal="right"/>
    </xf>
    <xf numFmtId="2" fontId="37" fillId="2" borderId="0" xfId="1" applyNumberFormat="1" applyFont="1" applyFill="1" applyBorder="1" applyAlignment="1">
      <alignment horizontal="right"/>
    </xf>
    <xf numFmtId="2" fontId="3" fillId="7" borderId="10" xfId="1" applyNumberFormat="1" applyFont="1" applyFill="1" applyBorder="1" applyAlignment="1">
      <alignment horizontal="right"/>
    </xf>
    <xf numFmtId="2" fontId="3" fillId="7" borderId="0" xfId="1" applyNumberFormat="1" applyFont="1" applyFill="1" applyBorder="1" applyAlignment="1">
      <alignment horizontal="right"/>
    </xf>
    <xf numFmtId="2" fontId="3" fillId="7" borderId="4" xfId="1" applyNumberFormat="1" applyFont="1" applyFill="1" applyBorder="1" applyAlignment="1">
      <alignment horizontal="right"/>
    </xf>
    <xf numFmtId="170" fontId="4" fillId="0" borderId="2" xfId="0" applyNumberFormat="1" applyFont="1" applyFill="1" applyBorder="1" applyAlignment="1">
      <alignment horizontal="center" vertical="center"/>
    </xf>
    <xf numFmtId="170" fontId="43" fillId="0" borderId="3" xfId="0" applyNumberFormat="1" applyFont="1" applyFill="1" applyBorder="1" applyAlignment="1">
      <alignment horizontal="center" vertical="center"/>
    </xf>
    <xf numFmtId="3" fontId="37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8" fillId="7" borderId="4" xfId="1" applyNumberFormat="1" applyFont="1" applyFill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8" fillId="2" borderId="0" xfId="1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right"/>
    </xf>
    <xf numFmtId="3" fontId="8" fillId="2" borderId="10" xfId="0" applyNumberFormat="1" applyFont="1" applyFill="1" applyBorder="1" applyProtection="1">
      <protection locked="0"/>
    </xf>
    <xf numFmtId="3" fontId="8" fillId="2" borderId="10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>
      <alignment horizontal="right"/>
    </xf>
    <xf numFmtId="3" fontId="37" fillId="29" borderId="1" xfId="0" applyNumberFormat="1" applyFont="1" applyFill="1" applyBorder="1" applyAlignment="1" applyProtection="1">
      <alignment horizontal="right"/>
      <protection locked="0"/>
    </xf>
    <xf numFmtId="3" fontId="37" fillId="0" borderId="2" xfId="0" applyNumberFormat="1" applyFont="1" applyFill="1" applyBorder="1" applyAlignment="1" applyProtection="1">
      <alignment horizontal="right"/>
    </xf>
    <xf numFmtId="3" fontId="37" fillId="3" borderId="1" xfId="0" applyNumberFormat="1" applyFont="1" applyFill="1" applyBorder="1" applyAlignment="1" applyProtection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37" fillId="2" borderId="3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Protection="1">
      <protection locked="0"/>
    </xf>
    <xf numFmtId="3" fontId="8" fillId="2" borderId="0" xfId="0" applyNumberFormat="1" applyFont="1" applyFill="1" applyBorder="1" applyProtection="1">
      <protection locked="0"/>
    </xf>
    <xf numFmtId="3" fontId="8" fillId="2" borderId="4" xfId="0" applyNumberFormat="1" applyFont="1" applyFill="1" applyBorder="1" applyProtection="1">
      <protection locked="0"/>
    </xf>
    <xf numFmtId="3" fontId="8" fillId="0" borderId="10" xfId="0" applyNumberFormat="1" applyFont="1" applyFill="1" applyBorder="1" applyAlignment="1" applyProtection="1">
      <alignment horizontal="right" vertical="center" wrapText="1"/>
    </xf>
    <xf numFmtId="3" fontId="8" fillId="0" borderId="1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8" fillId="2" borderId="0" xfId="0" applyNumberFormat="1" applyFont="1" applyFill="1" applyBorder="1" applyAlignment="1" applyProtection="1">
      <alignment horizontal="right"/>
      <protection locked="0"/>
    </xf>
    <xf numFmtId="3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 vertical="center" wrapText="1"/>
    </xf>
    <xf numFmtId="2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 vertical="center" wrapText="1"/>
    </xf>
    <xf numFmtId="2" fontId="8" fillId="2" borderId="6" xfId="0" applyNumberFormat="1" applyFont="1" applyFill="1" applyBorder="1" applyAlignment="1" applyProtection="1">
      <alignment horizontal="right"/>
      <protection locked="0"/>
    </xf>
    <xf numFmtId="2" fontId="8" fillId="2" borderId="5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/>
    <xf numFmtId="3" fontId="8" fillId="2" borderId="1" xfId="0" applyNumberFormat="1" applyFont="1" applyFill="1" applyBorder="1"/>
    <xf numFmtId="3" fontId="8" fillId="2" borderId="0" xfId="0" applyNumberFormat="1" applyFont="1" applyFill="1" applyBorder="1"/>
    <xf numFmtId="3" fontId="8" fillId="2" borderId="4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3" fontId="8" fillId="2" borderId="10" xfId="64" applyNumberFormat="1" applyFont="1" applyFill="1" applyBorder="1" applyAlignment="1">
      <alignment horizontal="right"/>
    </xf>
    <xf numFmtId="2" fontId="8" fillId="0" borderId="1" xfId="0" applyNumberFormat="1" applyFont="1" applyBorder="1" applyProtection="1"/>
    <xf numFmtId="171" fontId="8" fillId="0" borderId="4" xfId="0" applyNumberFormat="1" applyFont="1" applyFill="1" applyBorder="1" applyAlignment="1" applyProtection="1">
      <alignment vertical="center"/>
    </xf>
    <xf numFmtId="171" fontId="28" fillId="2" borderId="10" xfId="0" applyNumberFormat="1" applyFont="1" applyFill="1" applyBorder="1" applyAlignment="1">
      <alignment horizontal="right" vertical="center" wrapText="1"/>
    </xf>
    <xf numFmtId="171" fontId="9" fillId="2" borderId="1" xfId="0" applyNumberFormat="1" applyFont="1" applyFill="1" applyBorder="1" applyAlignment="1">
      <alignment horizontal="right" vertical="center" wrapText="1"/>
    </xf>
    <xf numFmtId="171" fontId="28" fillId="2" borderId="1" xfId="0" applyNumberFormat="1" applyFont="1" applyFill="1" applyBorder="1" applyAlignment="1">
      <alignment horizontal="right" vertical="center" wrapText="1"/>
    </xf>
    <xf numFmtId="171" fontId="37" fillId="2" borderId="10" xfId="0" applyNumberFormat="1" applyFont="1" applyFill="1" applyBorder="1" applyAlignment="1">
      <alignment horizontal="right" vertical="center" wrapText="1"/>
    </xf>
    <xf numFmtId="171" fontId="3" fillId="2" borderId="10" xfId="0" applyNumberFormat="1" applyFont="1" applyFill="1" applyBorder="1" applyAlignment="1">
      <alignment horizontal="right" vertical="center" wrapText="1"/>
    </xf>
    <xf numFmtId="171" fontId="37" fillId="2" borderId="1" xfId="0" applyNumberFormat="1" applyFont="1" applyFill="1" applyBorder="1" applyAlignment="1">
      <alignment horizontal="right" vertical="center" wrapText="1"/>
    </xf>
    <xf numFmtId="171" fontId="37" fillId="2" borderId="0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Border="1" applyAlignment="1">
      <alignment horizontal="right" vertical="center" wrapText="1"/>
    </xf>
    <xf numFmtId="171" fontId="3" fillId="2" borderId="4" xfId="0" applyNumberFormat="1" applyFont="1" applyFill="1" applyBorder="1" applyAlignment="1">
      <alignment horizontal="right" vertical="center" wrapText="1"/>
    </xf>
    <xf numFmtId="171" fontId="8" fillId="0" borderId="4" xfId="0" applyNumberFormat="1" applyFont="1" applyFill="1" applyBorder="1" applyAlignment="1" applyProtection="1"/>
    <xf numFmtId="171" fontId="28" fillId="2" borderId="11" xfId="0" applyNumberFormat="1" applyFont="1" applyFill="1" applyBorder="1" applyAlignment="1">
      <alignment horizontal="right" vertical="center" wrapText="1"/>
    </xf>
    <xf numFmtId="171" fontId="9" fillId="2" borderId="3" xfId="0" applyNumberFormat="1" applyFont="1" applyFill="1" applyBorder="1" applyAlignment="1">
      <alignment horizontal="right" vertical="center" wrapText="1"/>
    </xf>
    <xf numFmtId="171" fontId="28" fillId="2" borderId="3" xfId="0" applyNumberFormat="1" applyFont="1" applyFill="1" applyBorder="1" applyAlignment="1">
      <alignment horizontal="right" vertical="center" wrapText="1"/>
    </xf>
    <xf numFmtId="171" fontId="37" fillId="2" borderId="11" xfId="0" applyNumberFormat="1" applyFont="1" applyFill="1" applyBorder="1" applyAlignment="1">
      <alignment horizontal="right" vertical="center" wrapText="1"/>
    </xf>
    <xf numFmtId="171" fontId="3" fillId="2" borderId="11" xfId="0" applyNumberFormat="1" applyFont="1" applyFill="1" applyBorder="1" applyAlignment="1">
      <alignment horizontal="right" vertical="center" wrapText="1"/>
    </xf>
    <xf numFmtId="171" fontId="37" fillId="2" borderId="3" xfId="0" applyNumberFormat="1" applyFont="1" applyFill="1" applyBorder="1" applyAlignment="1">
      <alignment horizontal="right" vertical="center" wrapText="1"/>
    </xf>
    <xf numFmtId="171" fontId="37" fillId="2" borderId="6" xfId="0" applyNumberFormat="1" applyFont="1" applyFill="1" applyBorder="1" applyAlignment="1">
      <alignment horizontal="right" vertical="center" wrapText="1"/>
    </xf>
    <xf numFmtId="171" fontId="3" fillId="2" borderId="6" xfId="0" applyNumberFormat="1" applyFont="1" applyFill="1" applyBorder="1" applyAlignment="1">
      <alignment horizontal="right" vertical="center" wrapText="1"/>
    </xf>
    <xf numFmtId="171" fontId="3" fillId="2" borderId="5" xfId="0" applyNumberFormat="1" applyFont="1" applyFill="1" applyBorder="1" applyAlignment="1">
      <alignment horizontal="right" vertical="center" wrapText="1"/>
    </xf>
    <xf numFmtId="1" fontId="8" fillId="2" borderId="1" xfId="0" applyNumberFormat="1" applyFont="1" applyFill="1" applyBorder="1" applyProtection="1">
      <protection locked="0"/>
    </xf>
    <xf numFmtId="1" fontId="8" fillId="2" borderId="3" xfId="0" applyNumberFormat="1" applyFont="1" applyFill="1" applyBorder="1" applyProtection="1">
      <protection locked="0"/>
    </xf>
    <xf numFmtId="4" fontId="8" fillId="2" borderId="4" xfId="0" applyNumberFormat="1" applyFont="1" applyFill="1" applyBorder="1"/>
    <xf numFmtId="4" fontId="8" fillId="2" borderId="4" xfId="0" applyNumberFormat="1" applyFont="1" applyFill="1" applyBorder="1" applyProtection="1">
      <protection locked="0"/>
    </xf>
    <xf numFmtId="4" fontId="9" fillId="0" borderId="0" xfId="0" applyNumberFormat="1" applyFont="1"/>
    <xf numFmtId="4" fontId="8" fillId="0" borderId="4" xfId="0" applyNumberFormat="1" applyFont="1" applyFill="1" applyBorder="1" applyAlignment="1">
      <alignment horizontal="left" indent="1"/>
    </xf>
    <xf numFmtId="4" fontId="8" fillId="2" borderId="10" xfId="64" applyNumberFormat="1" applyFont="1" applyFill="1" applyBorder="1" applyAlignment="1">
      <alignment horizontal="right"/>
    </xf>
    <xf numFmtId="4" fontId="8" fillId="2" borderId="1" xfId="64" applyNumberFormat="1" applyFont="1" applyFill="1" applyBorder="1" applyAlignment="1">
      <alignment horizontal="right"/>
    </xf>
    <xf numFmtId="4" fontId="8" fillId="2" borderId="0" xfId="64" applyNumberFormat="1" applyFont="1" applyFill="1" applyBorder="1" applyAlignment="1">
      <alignment horizontal="right"/>
    </xf>
    <xf numFmtId="4" fontId="8" fillId="2" borderId="4" xfId="64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left" indent="4"/>
    </xf>
    <xf numFmtId="2" fontId="8" fillId="2" borderId="5" xfId="0" applyNumberFormat="1" applyFont="1" applyFill="1" applyBorder="1" applyAlignment="1">
      <alignment horizontal="right"/>
    </xf>
    <xf numFmtId="3" fontId="8" fillId="0" borderId="4" xfId="0" applyNumberFormat="1" applyFont="1" applyFill="1" applyBorder="1"/>
    <xf numFmtId="2" fontId="8" fillId="0" borderId="4" xfId="0" applyNumberFormat="1" applyFont="1" applyFill="1" applyBorder="1" applyAlignment="1">
      <alignment horizontal="left" indent="4"/>
    </xf>
    <xf numFmtId="2" fontId="3" fillId="7" borderId="0" xfId="0" applyNumberFormat="1" applyFont="1" applyFill="1" applyBorder="1" applyAlignment="1" applyProtection="1">
      <alignment horizontal="right"/>
      <protection locked="0"/>
    </xf>
    <xf numFmtId="2" fontId="3" fillId="7" borderId="4" xfId="0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Alignment="1" applyProtection="1">
      <alignment horizontal="right"/>
      <protection locked="0"/>
    </xf>
    <xf numFmtId="3" fontId="37" fillId="2" borderId="11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37" fillId="2" borderId="6" xfId="0" applyNumberFormat="1" applyFont="1" applyFill="1" applyBorder="1" applyAlignment="1" applyProtection="1">
      <alignment horizontal="right"/>
      <protection locked="0"/>
    </xf>
    <xf numFmtId="3" fontId="3" fillId="2" borderId="3" xfId="0" applyNumberFormat="1" applyFont="1" applyFill="1" applyBorder="1" applyAlignment="1" applyProtection="1">
      <alignment horizontal="right"/>
      <protection locked="0"/>
    </xf>
    <xf numFmtId="3" fontId="3" fillId="2" borderId="5" xfId="0" applyNumberFormat="1" applyFont="1" applyFill="1" applyBorder="1" applyAlignment="1" applyProtection="1">
      <alignment horizontal="right"/>
      <protection locked="0"/>
    </xf>
    <xf numFmtId="3" fontId="3" fillId="2" borderId="6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/>
    <xf numFmtId="2" fontId="8" fillId="4" borderId="15" xfId="0" applyNumberFormat="1" applyFont="1" applyFill="1" applyBorder="1" applyAlignment="1" applyProtection="1">
      <alignment horizontal="right"/>
      <protection locked="0"/>
    </xf>
    <xf numFmtId="2" fontId="8" fillId="0" borderId="6" xfId="0" applyNumberFormat="1" applyFont="1" applyFill="1" applyBorder="1"/>
    <xf numFmtId="2" fontId="8" fillId="2" borderId="11" xfId="0" applyNumberFormat="1" applyFont="1" applyFill="1" applyBorder="1" applyProtection="1">
      <protection locked="0"/>
    </xf>
    <xf numFmtId="1" fontId="8" fillId="2" borderId="1" xfId="0" applyNumberFormat="1" applyFont="1" applyFill="1" applyBorder="1" applyAlignment="1" applyProtection="1">
      <alignment horizontal="right"/>
      <protection locked="0"/>
    </xf>
    <xf numFmtId="1" fontId="8" fillId="2" borderId="3" xfId="0" applyNumberFormat="1" applyFont="1" applyFill="1" applyBorder="1" applyAlignment="1" applyProtection="1">
      <alignment horizontal="right"/>
      <protection locked="0"/>
    </xf>
    <xf numFmtId="3" fontId="8" fillId="0" borderId="5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8" fillId="2" borderId="6" xfId="0" applyNumberFormat="1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17" fillId="0" borderId="4" xfId="0" applyNumberFormat="1" applyFont="1" applyFill="1" applyBorder="1"/>
    <xf numFmtId="2" fontId="17" fillId="0" borderId="4" xfId="0" applyNumberFormat="1" applyFont="1" applyFill="1" applyBorder="1"/>
    <xf numFmtId="2" fontId="8" fillId="0" borderId="4" xfId="0" applyNumberFormat="1" applyFont="1" applyBorder="1"/>
    <xf numFmtId="2" fontId="8" fillId="0" borderId="5" xfId="0" applyNumberFormat="1" applyFont="1" applyBorder="1"/>
    <xf numFmtId="0" fontId="3" fillId="0" borderId="0" xfId="0" applyFont="1"/>
    <xf numFmtId="0" fontId="18" fillId="0" borderId="12" xfId="0" applyFont="1" applyFill="1" applyBorder="1" applyAlignment="1">
      <alignment horizontal="center" vertical="center" wrapText="1"/>
    </xf>
    <xf numFmtId="166" fontId="38" fillId="29" borderId="7" xfId="0" applyNumberFormat="1" applyFont="1" applyFill="1" applyBorder="1" applyProtection="1">
      <protection locked="0"/>
    </xf>
    <xf numFmtId="17" fontId="43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8" fillId="29" borderId="8" xfId="0" applyNumberFormat="1" applyFont="1" applyFill="1" applyBorder="1" applyProtection="1">
      <protection locked="0"/>
    </xf>
    <xf numFmtId="4" fontId="79" fillId="2" borderId="4" xfId="0" applyNumberFormat="1" applyFont="1" applyFill="1" applyBorder="1" applyProtection="1">
      <protection locked="0"/>
    </xf>
    <xf numFmtId="4" fontId="79" fillId="2" borderId="5" xfId="0" applyNumberFormat="1" applyFont="1" applyFill="1" applyBorder="1" applyProtection="1">
      <protection locked="0"/>
    </xf>
    <xf numFmtId="4" fontId="3" fillId="0" borderId="0" xfId="0" applyNumberFormat="1" applyFont="1"/>
    <xf numFmtId="0" fontId="18" fillId="0" borderId="12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170" fontId="4" fillId="0" borderId="39" xfId="0" applyNumberFormat="1" applyFont="1" applyFill="1" applyBorder="1" applyAlignment="1">
      <alignment horizontal="center" vertical="center"/>
    </xf>
    <xf numFmtId="2" fontId="3" fillId="7" borderId="10" xfId="64" applyNumberFormat="1" applyFont="1" applyFill="1" applyBorder="1" applyAlignment="1" applyProtection="1">
      <alignment horizontal="right"/>
      <protection locked="0"/>
    </xf>
    <xf numFmtId="2" fontId="3" fillId="7" borderId="11" xfId="64" applyNumberFormat="1" applyFont="1" applyFill="1" applyBorder="1" applyAlignment="1" applyProtection="1">
      <alignment horizontal="right"/>
      <protection locked="0"/>
    </xf>
    <xf numFmtId="173" fontId="38" fillId="7" borderId="1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7" fontId="39" fillId="0" borderId="1" xfId="0" applyNumberFormat="1" applyFont="1" applyFill="1" applyBorder="1" applyProtection="1"/>
    <xf numFmtId="165" fontId="38" fillId="0" borderId="1" xfId="0" applyNumberFormat="1" applyFont="1" applyFill="1" applyBorder="1" applyAlignment="1" applyProtection="1">
      <alignment horizontal="right"/>
      <protection locked="0"/>
    </xf>
    <xf numFmtId="10" fontId="3" fillId="7" borderId="1" xfId="0" applyNumberFormat="1" applyFont="1" applyFill="1" applyBorder="1" applyProtection="1">
      <protection locked="0"/>
    </xf>
    <xf numFmtId="173" fontId="38" fillId="7" borderId="1" xfId="1" applyNumberFormat="1" applyFont="1" applyFill="1" applyBorder="1" applyAlignment="1">
      <alignment horizontal="right"/>
    </xf>
    <xf numFmtId="2" fontId="38" fillId="3" borderId="25" xfId="0" applyNumberFormat="1" applyFont="1" applyFill="1" applyBorder="1" applyAlignment="1" applyProtection="1">
      <alignment horizontal="right"/>
    </xf>
    <xf numFmtId="166" fontId="38" fillId="29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right"/>
    </xf>
    <xf numFmtId="2" fontId="3" fillId="3" borderId="1" xfId="0" applyNumberFormat="1" applyFont="1" applyFill="1" applyBorder="1" applyAlignment="1" applyProtection="1">
      <alignment horizontal="right"/>
    </xf>
    <xf numFmtId="2" fontId="3" fillId="3" borderId="3" xfId="0" applyNumberFormat="1" applyFont="1" applyFill="1" applyBorder="1" applyAlignment="1" applyProtection="1">
      <alignment horizontal="right"/>
    </xf>
    <xf numFmtId="166" fontId="38" fillId="29" borderId="4" xfId="0" applyNumberFormat="1" applyFont="1" applyFill="1" applyBorder="1" applyProtection="1">
      <protection locked="0"/>
    </xf>
    <xf numFmtId="0" fontId="17" fillId="0" borderId="16" xfId="0" applyFont="1" applyBorder="1" applyAlignment="1">
      <alignment horizontal="center" vertical="center"/>
    </xf>
    <xf numFmtId="170" fontId="4" fillId="0" borderId="17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17" fontId="75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8" fillId="29" borderId="10" xfId="0" applyNumberFormat="1" applyFont="1" applyFill="1" applyBorder="1" applyProtection="1">
      <protection locked="0"/>
    </xf>
    <xf numFmtId="167" fontId="39" fillId="0" borderId="8" xfId="0" applyNumberFormat="1" applyFont="1" applyFill="1" applyBorder="1" applyProtection="1"/>
    <xf numFmtId="0" fontId="18" fillId="0" borderId="12" xfId="0" applyFont="1" applyFill="1" applyBorder="1" applyAlignment="1">
      <alignment horizontal="center" vertical="center" wrapText="1"/>
    </xf>
    <xf numFmtId="3" fontId="37" fillId="7" borderId="10" xfId="0" applyNumberFormat="1" applyFont="1" applyFill="1" applyBorder="1" applyAlignment="1" applyProtection="1">
      <alignment horizontal="right"/>
      <protection locked="0"/>
    </xf>
    <xf numFmtId="3" fontId="37" fillId="7" borderId="1" xfId="0" applyNumberFormat="1" applyFont="1" applyFill="1" applyBorder="1" applyAlignment="1" applyProtection="1">
      <alignment horizontal="right"/>
      <protection locked="0"/>
    </xf>
    <xf numFmtId="3" fontId="37" fillId="7" borderId="0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78" fillId="2" borderId="1" xfId="0" applyNumberFormat="1" applyFont="1" applyFill="1" applyBorder="1" applyAlignment="1" applyProtection="1">
      <alignment horizontal="right"/>
      <protection locked="0"/>
    </xf>
    <xf numFmtId="1" fontId="7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2" fontId="38" fillId="3" borderId="19" xfId="0" applyNumberFormat="1" applyFont="1" applyFill="1" applyBorder="1" applyAlignment="1" applyProtection="1">
      <alignment horizontal="right"/>
    </xf>
    <xf numFmtId="3" fontId="49" fillId="0" borderId="7" xfId="0" applyNumberFormat="1" applyFont="1" applyFill="1" applyBorder="1" applyAlignment="1">
      <alignment horizontal="center"/>
    </xf>
    <xf numFmtId="166" fontId="38" fillId="29" borderId="12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right"/>
    </xf>
    <xf numFmtId="2" fontId="3" fillId="3" borderId="11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Fill="1" applyBorder="1"/>
    <xf numFmtId="165" fontId="12" fillId="0" borderId="0" xfId="0" applyNumberFormat="1" applyFont="1" applyFill="1" applyBorder="1"/>
    <xf numFmtId="10" fontId="3" fillId="29" borderId="0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>
      <protection locked="0"/>
    </xf>
    <xf numFmtId="2" fontId="3" fillId="3" borderId="15" xfId="0" applyNumberFormat="1" applyFont="1" applyFill="1" applyBorder="1" applyAlignment="1" applyProtection="1">
      <alignment horizontal="right"/>
    </xf>
    <xf numFmtId="166" fontId="3" fillId="29" borderId="7" xfId="0" applyNumberFormat="1" applyFont="1" applyFill="1" applyBorder="1" applyProtection="1">
      <protection locked="0"/>
    </xf>
    <xf numFmtId="3" fontId="28" fillId="7" borderId="0" xfId="0" applyNumberFormat="1" applyFont="1" applyFill="1" applyBorder="1" applyAlignment="1" applyProtection="1">
      <alignment horizontal="right"/>
      <protection locked="0"/>
    </xf>
    <xf numFmtId="3" fontId="3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7" borderId="4" xfId="0" applyNumberFormat="1" applyFont="1" applyFill="1" applyBorder="1" applyAlignment="1" applyProtection="1">
      <alignment horizontal="right" vertical="center" wrapText="1"/>
    </xf>
    <xf numFmtId="171" fontId="3" fillId="7" borderId="4" xfId="0" applyNumberFormat="1" applyFont="1" applyFill="1" applyBorder="1" applyAlignment="1">
      <alignment horizontal="right" vertical="center" wrapText="1"/>
    </xf>
    <xf numFmtId="171" fontId="3" fillId="7" borderId="5" xfId="0" applyNumberFormat="1" applyFont="1" applyFill="1" applyBorder="1" applyAlignment="1">
      <alignment horizontal="right" vertical="center" wrapText="1"/>
    </xf>
    <xf numFmtId="171" fontId="3" fillId="7" borderId="0" xfId="0" applyNumberFormat="1" applyFont="1" applyFill="1" applyBorder="1" applyAlignment="1" applyProtection="1">
      <alignment horizontal="right"/>
      <protection locked="0"/>
    </xf>
    <xf numFmtId="171" fontId="3" fillId="7" borderId="4" xfId="0" applyNumberFormat="1" applyFont="1" applyFill="1" applyBorder="1" applyAlignment="1" applyProtection="1">
      <alignment horizontal="right"/>
      <protection locked="0"/>
    </xf>
    <xf numFmtId="2" fontId="8" fillId="7" borderId="4" xfId="64" applyNumberFormat="1" applyFont="1" applyFill="1" applyBorder="1" applyAlignment="1" applyProtection="1">
      <alignment horizontal="right"/>
      <protection locked="0"/>
    </xf>
    <xf numFmtId="10" fontId="3" fillId="7" borderId="4" xfId="1" applyNumberFormat="1" applyFont="1" applyFill="1" applyBorder="1" applyAlignment="1" applyProtection="1">
      <alignment horizontal="right"/>
      <protection locked="0"/>
    </xf>
    <xf numFmtId="2" fontId="8" fillId="7" borderId="4" xfId="1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Protection="1">
      <protection locked="0"/>
    </xf>
    <xf numFmtId="2" fontId="3" fillId="7" borderId="0" xfId="0" applyNumberFormat="1" applyFont="1" applyFill="1" applyBorder="1" applyProtection="1">
      <protection locked="0"/>
    </xf>
    <xf numFmtId="2" fontId="3" fillId="7" borderId="4" xfId="0" applyNumberFormat="1" applyFont="1" applyFill="1" applyBorder="1" applyProtection="1">
      <protection locked="0"/>
    </xf>
    <xf numFmtId="3" fontId="3" fillId="7" borderId="6" xfId="0" applyNumberFormat="1" applyFont="1" applyFill="1" applyBorder="1" applyAlignment="1" applyProtection="1">
      <alignment horizontal="right"/>
      <protection locked="0"/>
    </xf>
    <xf numFmtId="2" fontId="3" fillId="7" borderId="0" xfId="0" applyNumberFormat="1" applyFont="1" applyFill="1" applyBorder="1" applyAlignment="1" applyProtection="1">
      <alignment horizontal="right"/>
    </xf>
    <xf numFmtId="2" fontId="3" fillId="7" borderId="4" xfId="0" applyNumberFormat="1" applyFont="1" applyFill="1" applyBorder="1" applyAlignment="1" applyProtection="1">
      <alignment horizontal="right"/>
    </xf>
    <xf numFmtId="2" fontId="3" fillId="7" borderId="6" xfId="0" applyNumberFormat="1" applyFont="1" applyFill="1" applyBorder="1" applyAlignment="1" applyProtection="1">
      <alignment horizontal="right"/>
    </xf>
    <xf numFmtId="2" fontId="3" fillId="7" borderId="5" xfId="0" applyNumberFormat="1" applyFont="1" applyFill="1" applyBorder="1" applyAlignment="1" applyProtection="1">
      <alignment horizontal="right"/>
    </xf>
    <xf numFmtId="167" fontId="5" fillId="0" borderId="12" xfId="0" applyNumberFormat="1" applyFont="1" applyFill="1" applyBorder="1" applyProtection="1"/>
    <xf numFmtId="165" fontId="3" fillId="0" borderId="10" xfId="0" applyNumberFormat="1" applyFont="1" applyFill="1" applyBorder="1" applyAlignment="1" applyProtection="1">
      <alignment horizontal="right" vertical="center" wrapText="1"/>
    </xf>
    <xf numFmtId="165" fontId="3" fillId="0" borderId="10" xfId="0" applyNumberFormat="1" applyFont="1" applyFill="1" applyBorder="1" applyAlignment="1" applyProtection="1">
      <alignment horizontal="right"/>
      <protection locked="0"/>
    </xf>
    <xf numFmtId="165" fontId="3" fillId="0" borderId="10" xfId="0" applyNumberFormat="1" applyFont="1" applyFill="1" applyBorder="1"/>
    <xf numFmtId="165" fontId="12" fillId="0" borderId="10" xfId="0" applyNumberFormat="1" applyFont="1" applyFill="1" applyBorder="1"/>
    <xf numFmtId="10" fontId="3" fillId="29" borderId="10" xfId="0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>
      <protection locked="0"/>
    </xf>
    <xf numFmtId="2" fontId="3" fillId="3" borderId="19" xfId="0" applyNumberFormat="1" applyFont="1" applyFill="1" applyBorder="1" applyAlignment="1" applyProtection="1">
      <alignment horizontal="right"/>
    </xf>
    <xf numFmtId="166" fontId="3" fillId="29" borderId="12" xfId="0" applyNumberFormat="1" applyFont="1" applyFill="1" applyBorder="1" applyProtection="1">
      <protection locked="0"/>
    </xf>
    <xf numFmtId="2" fontId="3" fillId="7" borderId="10" xfId="0" applyNumberFormat="1" applyFont="1" applyFill="1" applyBorder="1" applyAlignment="1" applyProtection="1">
      <alignment horizontal="right"/>
    </xf>
    <xf numFmtId="2" fontId="3" fillId="7" borderId="11" xfId="0" applyNumberFormat="1" applyFont="1" applyFill="1" applyBorder="1" applyAlignment="1" applyProtection="1">
      <alignment horizontal="right"/>
    </xf>
    <xf numFmtId="170" fontId="55" fillId="0" borderId="5" xfId="0" applyNumberFormat="1" applyFont="1" applyFill="1" applyBorder="1" applyAlignment="1">
      <alignment horizontal="center" vertical="center"/>
    </xf>
    <xf numFmtId="165" fontId="38" fillId="0" borderId="4" xfId="0" applyNumberFormat="1" applyFont="1" applyFill="1" applyBorder="1" applyAlignment="1">
      <alignment horizontal="right" vertical="center" wrapText="1"/>
    </xf>
    <xf numFmtId="3" fontId="3" fillId="7" borderId="5" xfId="0" applyNumberFormat="1" applyFont="1" applyFill="1" applyBorder="1" applyAlignment="1" applyProtection="1">
      <alignment horizontal="right"/>
      <protection locked="0"/>
    </xf>
    <xf numFmtId="170" fontId="4" fillId="0" borderId="3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8" xfId="0" applyNumberFormat="1" applyFont="1" applyFill="1" applyBorder="1" applyProtection="1"/>
    <xf numFmtId="165" fontId="3" fillId="0" borderId="4" xfId="0" applyNumberFormat="1" applyFont="1" applyFill="1" applyBorder="1" applyAlignment="1" applyProtection="1">
      <alignment horizontal="right" vertical="center" wrapText="1"/>
    </xf>
    <xf numFmtId="165" fontId="3" fillId="0" borderId="4" xfId="0" applyNumberFormat="1" applyFont="1" applyFill="1" applyBorder="1" applyAlignment="1" applyProtection="1">
      <alignment horizontal="right"/>
      <protection locked="0"/>
    </xf>
    <xf numFmtId="165" fontId="3" fillId="0" borderId="4" xfId="0" applyNumberFormat="1" applyFont="1" applyFill="1" applyBorder="1"/>
    <xf numFmtId="165" fontId="12" fillId="0" borderId="4" xfId="0" applyNumberFormat="1" applyFont="1" applyFill="1" applyBorder="1"/>
    <xf numFmtId="10" fontId="3" fillId="29" borderId="4" xfId="0" applyNumberFormat="1" applyFont="1" applyFill="1" applyBorder="1" applyAlignment="1" applyProtection="1">
      <alignment horizontal="right"/>
      <protection locked="0"/>
    </xf>
    <xf numFmtId="167" fontId="3" fillId="0" borderId="4" xfId="0" applyNumberFormat="1" applyFont="1" applyFill="1" applyBorder="1" applyProtection="1">
      <protection locked="0"/>
    </xf>
    <xf numFmtId="2" fontId="3" fillId="3" borderId="26" xfId="0" applyNumberFormat="1" applyFont="1" applyFill="1" applyBorder="1" applyAlignment="1" applyProtection="1">
      <alignment horizontal="right"/>
    </xf>
    <xf numFmtId="166" fontId="3" fillId="29" borderId="8" xfId="0" applyNumberFormat="1" applyFont="1" applyFill="1" applyBorder="1" applyProtection="1">
      <protection locked="0"/>
    </xf>
    <xf numFmtId="165" fontId="3" fillId="0" borderId="0" xfId="0" applyNumberFormat="1" applyFont="1" applyBorder="1"/>
    <xf numFmtId="168" fontId="5" fillId="0" borderId="0" xfId="0" applyNumberFormat="1" applyFont="1" applyBorder="1"/>
    <xf numFmtId="165" fontId="3" fillId="0" borderId="0" xfId="0" applyNumberFormat="1" applyFont="1"/>
    <xf numFmtId="2" fontId="80" fillId="0" borderId="0" xfId="0" applyNumberFormat="1" applyFont="1" applyBorder="1" applyProtection="1">
      <protection locked="0"/>
    </xf>
    <xf numFmtId="3" fontId="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7" borderId="4" xfId="0" applyNumberFormat="1" applyFont="1" applyFill="1" applyBorder="1" applyAlignment="1" applyProtection="1">
      <alignment horizontal="right"/>
      <protection locked="0"/>
    </xf>
    <xf numFmtId="3" fontId="28" fillId="7" borderId="1" xfId="0" applyNumberFormat="1" applyFont="1" applyFill="1" applyBorder="1" applyAlignment="1" applyProtection="1">
      <alignment horizontal="right"/>
      <protection locked="0"/>
    </xf>
    <xf numFmtId="3" fontId="3" fillId="7" borderId="1" xfId="0" applyNumberFormat="1" applyFont="1" applyFill="1" applyBorder="1" applyAlignment="1" applyProtection="1">
      <alignment horizontal="right" vertical="center" wrapText="1"/>
    </xf>
    <xf numFmtId="3" fontId="3" fillId="7" borderId="1" xfId="0" applyNumberFormat="1" applyFont="1" applyFill="1" applyBorder="1" applyAlignment="1" applyProtection="1">
      <alignment horizontal="right"/>
      <protection locked="0"/>
    </xf>
    <xf numFmtId="171" fontId="3" fillId="7" borderId="1" xfId="0" applyNumberFormat="1" applyFont="1" applyFill="1" applyBorder="1" applyAlignment="1">
      <alignment horizontal="right" vertical="center" wrapText="1"/>
    </xf>
    <xf numFmtId="171" fontId="3" fillId="7" borderId="3" xfId="0" applyNumberFormat="1" applyFont="1" applyFill="1" applyBorder="1" applyAlignment="1">
      <alignment horizontal="right" vertical="center" wrapText="1"/>
    </xf>
    <xf numFmtId="171" fontId="3" fillId="7" borderId="6" xfId="0" applyNumberFormat="1" applyFont="1" applyFill="1" applyBorder="1" applyAlignment="1">
      <alignment horizontal="right" vertical="center" wrapText="1"/>
    </xf>
    <xf numFmtId="3" fontId="3" fillId="7" borderId="0" xfId="0" applyNumberFormat="1" applyFont="1" applyFill="1" applyBorder="1" applyAlignment="1" applyProtection="1">
      <alignment horizontal="right" vertical="center" wrapText="1"/>
    </xf>
    <xf numFmtId="2" fontId="8" fillId="7" borderId="1" xfId="0" applyNumberFormat="1" applyFont="1" applyFill="1" applyBorder="1" applyAlignment="1" applyProtection="1">
      <alignment horizontal="right"/>
      <protection locked="0"/>
    </xf>
    <xf numFmtId="171" fontId="3" fillId="7" borderId="1" xfId="0" applyNumberFormat="1" applyFont="1" applyFill="1" applyBorder="1" applyAlignment="1" applyProtection="1">
      <alignment horizontal="right"/>
      <protection locked="0"/>
    </xf>
    <xf numFmtId="2" fontId="8" fillId="7" borderId="1" xfId="64" applyNumberFormat="1" applyFont="1" applyFill="1" applyBorder="1" applyAlignment="1" applyProtection="1">
      <alignment horizontal="right"/>
      <protection locked="0"/>
    </xf>
    <xf numFmtId="2" fontId="8" fillId="7" borderId="0" xfId="64" applyNumberFormat="1" applyFont="1" applyFill="1" applyBorder="1" applyAlignment="1" applyProtection="1">
      <alignment horizontal="right"/>
      <protection locked="0"/>
    </xf>
    <xf numFmtId="10" fontId="3" fillId="7" borderId="1" xfId="1" applyNumberFormat="1" applyFont="1" applyFill="1" applyBorder="1" applyAlignment="1" applyProtection="1">
      <alignment horizontal="right"/>
      <protection locked="0"/>
    </xf>
    <xf numFmtId="10" fontId="3" fillId="7" borderId="0" xfId="1" applyNumberFormat="1" applyFont="1" applyFill="1" applyBorder="1" applyAlignment="1" applyProtection="1">
      <alignment horizontal="right"/>
      <protection locked="0"/>
    </xf>
    <xf numFmtId="2" fontId="8" fillId="7" borderId="1" xfId="1" applyNumberFormat="1" applyFont="1" applyFill="1" applyBorder="1" applyAlignment="1" applyProtection="1">
      <alignment horizontal="right"/>
      <protection locked="0"/>
    </xf>
    <xf numFmtId="2" fontId="8" fillId="7" borderId="0" xfId="1" applyNumberFormat="1" applyFont="1" applyFill="1" applyBorder="1" applyAlignment="1" applyProtection="1">
      <alignment horizontal="right"/>
      <protection locked="0"/>
    </xf>
    <xf numFmtId="2" fontId="3" fillId="7" borderId="1" xfId="1" applyNumberFormat="1" applyFont="1" applyFill="1" applyBorder="1" applyAlignment="1">
      <alignment horizontal="right"/>
    </xf>
    <xf numFmtId="2" fontId="3" fillId="7" borderId="1" xfId="0" applyNumberFormat="1" applyFont="1" applyFill="1" applyBorder="1" applyAlignment="1" applyProtection="1">
      <alignment horizontal="right"/>
    </xf>
    <xf numFmtId="2" fontId="3" fillId="7" borderId="3" xfId="0" applyNumberFormat="1" applyFont="1" applyFill="1" applyBorder="1" applyAlignment="1" applyProtection="1">
      <alignment horizontal="right"/>
    </xf>
    <xf numFmtId="0" fontId="3" fillId="0" borderId="12" xfId="0" applyFont="1" applyBorder="1"/>
    <xf numFmtId="0" fontId="36" fillId="5" borderId="2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4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Alignment="1" applyProtection="1">
      <alignment vertical="center" textRotation="255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1" xfId="0" applyFont="1" applyFill="1" applyBorder="1" applyAlignment="1">
      <alignment horizontal="center" vertical="center" wrapText="1"/>
    </xf>
    <xf numFmtId="0" fontId="45" fillId="0" borderId="18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4" fillId="0" borderId="25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44" fillId="0" borderId="26" xfId="0" applyFont="1" applyFill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</cellXfs>
  <cellStyles count="3061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1" xfId="2117"/>
    <cellStyle name="Millares 11 2" xfId="2118"/>
    <cellStyle name="Millares 11 2 2" xfId="2119"/>
    <cellStyle name="Millares 11 3" xfId="2120"/>
    <cellStyle name="Millares 12" xfId="2121"/>
    <cellStyle name="Millares 12 2" xfId="2122"/>
    <cellStyle name="Millares 12 2 2" xfId="2123"/>
    <cellStyle name="Millares 12 2 2 2" xfId="2124"/>
    <cellStyle name="Millares 12 2 3" xfId="2125"/>
    <cellStyle name="Millares 12 3" xfId="2126"/>
    <cellStyle name="Millares 13" xfId="2127"/>
    <cellStyle name="Millares 14" xfId="2128"/>
    <cellStyle name="Millares 14 2" xfId="212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5" xfId="2186"/>
    <cellStyle name="Millares 5 2" xfId="2187"/>
    <cellStyle name="Millares 5 3" xfId="2188"/>
    <cellStyle name="Millares 5 4" xfId="2189"/>
    <cellStyle name="Millares 6" xfId="2190"/>
    <cellStyle name="Millares 7" xfId="2191"/>
    <cellStyle name="Millares 7 2" xfId="2192"/>
    <cellStyle name="Millares 8" xfId="2193"/>
    <cellStyle name="Millares 8 2" xfId="2194"/>
    <cellStyle name="Millares 9" xfId="2195"/>
    <cellStyle name="Millares 9 2" xfId="2196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4" xfId="2261"/>
    <cellStyle name="Normal 11" xfId="2262"/>
    <cellStyle name="Normal 11 2" xfId="2263"/>
    <cellStyle name="Normal 11 3" xfId="2264"/>
    <cellStyle name="Normal 12" xfId="2265"/>
    <cellStyle name="Normal 12 2" xfId="2266"/>
    <cellStyle name="Normal 13" xfId="2267"/>
    <cellStyle name="Normal 13 2" xfId="2268"/>
    <cellStyle name="Normal 13 3" xfId="2269"/>
    <cellStyle name="Normal 14" xfId="2270"/>
    <cellStyle name="Normal 14 2" xfId="2271"/>
    <cellStyle name="Normal 14 2 2" xfId="2272"/>
    <cellStyle name="Normal 14 3" xfId="2273"/>
    <cellStyle name="Normal 15" xfId="2274"/>
    <cellStyle name="Normal 15 2" xfId="2275"/>
    <cellStyle name="Normal 16" xfId="2276"/>
    <cellStyle name="Normal 17" xfId="2277"/>
    <cellStyle name="Normal 18" xfId="2278"/>
    <cellStyle name="Normal 19" xfId="2279"/>
    <cellStyle name="Normal 19 2" xfId="2280"/>
    <cellStyle name="Normal 19 3" xfId="2281"/>
    <cellStyle name="Normal 2" xfId="2"/>
    <cellStyle name="Normal 2 10" xfId="2282"/>
    <cellStyle name="Normal 2 11" xfId="2283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3" xfId="2309"/>
    <cellStyle name="Normal 20 3 2" xfId="2310"/>
    <cellStyle name="Normal 21" xfId="2311"/>
    <cellStyle name="Normal 21 2" xfId="2312"/>
    <cellStyle name="Normal 22" xfId="2313"/>
    <cellStyle name="Normal 23" xfId="2314"/>
    <cellStyle name="Normal 24" xfId="2315"/>
    <cellStyle name="Normal 25" xfId="2316"/>
    <cellStyle name="Normal 26" xfId="2317"/>
    <cellStyle name="Normal 27" xfId="2318"/>
    <cellStyle name="Normal 28" xfId="2319"/>
    <cellStyle name="Normal 29" xfId="2320"/>
    <cellStyle name="Normal 29 2" xfId="2321"/>
    <cellStyle name="Normal 29 3" xfId="2322"/>
    <cellStyle name="Normal 3" xfId="65"/>
    <cellStyle name="Normal 3 10" xfId="2324"/>
    <cellStyle name="Normal 3 11" xfId="2325"/>
    <cellStyle name="Normal 3 12" xfId="2326"/>
    <cellStyle name="Normal 3 13" xfId="2327"/>
    <cellStyle name="Normal 3 14" xfId="2323"/>
    <cellStyle name="Normal 3 2" xfId="2328"/>
    <cellStyle name="Normal 3 2 2" xfId="2329"/>
    <cellStyle name="Normal 3 2 3" xfId="2330"/>
    <cellStyle name="Normal 3 3" xfId="2331"/>
    <cellStyle name="Normal 3 4" xfId="2332"/>
    <cellStyle name="Normal 3 5" xfId="2333"/>
    <cellStyle name="Normal 3 6" xfId="2334"/>
    <cellStyle name="Normal 3 7" xfId="2335"/>
    <cellStyle name="Normal 3 8" xfId="2336"/>
    <cellStyle name="Normal 3 9" xfId="2337"/>
    <cellStyle name="Normal 30" xfId="2338"/>
    <cellStyle name="Normal 31" xfId="2339"/>
    <cellStyle name="Normal 32" xfId="2340"/>
    <cellStyle name="Normal 33" xfId="2341"/>
    <cellStyle name="Normal 33 2" xfId="2342"/>
    <cellStyle name="Normal 33 3" xfId="2343"/>
    <cellStyle name="Normal 34" xfId="2344"/>
    <cellStyle name="Normal 35" xfId="2345"/>
    <cellStyle name="Normal 36" xfId="2346"/>
    <cellStyle name="Normal 37" xfId="2347"/>
    <cellStyle name="Normal 38" xfId="2348"/>
    <cellStyle name="Normal 39" xfId="2349"/>
    <cellStyle name="Normal 4" xfId="2350"/>
    <cellStyle name="Normal 4 2" xfId="2351"/>
    <cellStyle name="Normal 4 2 2" xfId="23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0" xfId="2360"/>
    <cellStyle name="Normal 41" xfId="2361"/>
    <cellStyle name="Normal 41 2" xfId="2362"/>
    <cellStyle name="Normal 42" xfId="2363"/>
    <cellStyle name="Normal 42 2" xfId="2364"/>
    <cellStyle name="Normal 43" xfId="2365"/>
    <cellStyle name="Normal 44" xfId="2366"/>
    <cellStyle name="Normal 44 2" xfId="236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7" xfId="2400"/>
    <cellStyle name="Normal 7 2" xfId="2401"/>
    <cellStyle name="Normal 7 3" xfId="2402"/>
    <cellStyle name="Normal 7 4" xfId="2403"/>
    <cellStyle name="Normal 7 5" xfId="2404"/>
    <cellStyle name="Normal 7 6" xfId="2405"/>
    <cellStyle name="Normal 7 7" xfId="2406"/>
    <cellStyle name="Normal 8" xfId="2407"/>
    <cellStyle name="Normal 8 2" xfId="2408"/>
    <cellStyle name="Normal 8 3" xfId="2409"/>
    <cellStyle name="Normal 8 4" xfId="2410"/>
    <cellStyle name="Normal 8 5" xfId="2411"/>
    <cellStyle name="Normal 8 6" xfId="2412"/>
    <cellStyle name="Normal 9" xfId="2413"/>
    <cellStyle name="Normal 9 2" xfId="2414"/>
    <cellStyle name="Normal 9 2 2" xfId="2415"/>
    <cellStyle name="Normal 9 2 3" xfId="2416"/>
    <cellStyle name="Normal 9 3" xfId="2417"/>
    <cellStyle name="Normal 9 4" xfId="2418"/>
    <cellStyle name="Normal 9 5" xfId="2419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3" xfId="2490"/>
    <cellStyle name="Porcentaje 3 2" xfId="2491"/>
    <cellStyle name="Porcentaje 3 3" xfId="2492"/>
    <cellStyle name="Porcentaje 4" xfId="2493"/>
    <cellStyle name="Porcentaje 5" xfId="2487"/>
    <cellStyle name="Porcentual 10" xfId="2494"/>
    <cellStyle name="Porcentual 10 2" xfId="249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3" xfId="250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6" xfId="2521"/>
    <cellStyle name="Porcentual 6 2" xfId="2522"/>
    <cellStyle name="Porcentual 7" xfId="2523"/>
    <cellStyle name="Porcentual 7 2" xfId="2524"/>
    <cellStyle name="Porcentual 8" xfId="2525"/>
    <cellStyle name="Porcentual 8 2" xfId="2526"/>
    <cellStyle name="Porcentual 9" xfId="2527"/>
    <cellStyle name="Porcentual 9 2" xfId="252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Z887"/>
  <sheetViews>
    <sheetView tabSelected="1" zoomScaleNormal="100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U15" sqref="CU1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73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hidden="1" customWidth="1"/>
    <col min="98" max="98" width="9" style="200" customWidth="1"/>
    <col min="99" max="99" width="10" style="200" customWidth="1"/>
    <col min="100" max="100" width="14.85546875" customWidth="1"/>
  </cols>
  <sheetData>
    <row r="1" spans="1:10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240"/>
      <c r="CN1" s="411"/>
      <c r="CO1" s="308"/>
      <c r="CP1" s="308"/>
      <c r="CQ1" s="308"/>
      <c r="CR1" s="240"/>
      <c r="CS1" s="308"/>
      <c r="CT1" s="308"/>
      <c r="CU1" s="308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240"/>
      <c r="CN2" s="411"/>
      <c r="CO2" s="308"/>
      <c r="CP2" s="308"/>
      <c r="CQ2" s="308"/>
      <c r="CR2" s="240"/>
      <c r="CS2" s="308"/>
      <c r="CT2" s="308"/>
      <c r="CU2" s="308"/>
    </row>
    <row r="3" spans="1:102" ht="19.5" customHeight="1" thickBot="1" x14ac:dyDescent="0.3">
      <c r="A3"/>
      <c r="C3" s="15"/>
      <c r="D3" s="878" t="s">
        <v>118</v>
      </c>
      <c r="E3" s="880" t="s">
        <v>98</v>
      </c>
      <c r="F3" s="880" t="s">
        <v>100</v>
      </c>
      <c r="G3" s="880" t="s">
        <v>101</v>
      </c>
      <c r="H3" s="880" t="s">
        <v>102</v>
      </c>
      <c r="I3" s="880" t="s">
        <v>103</v>
      </c>
      <c r="J3" s="880" t="s">
        <v>105</v>
      </c>
      <c r="K3" s="880" t="s">
        <v>107</v>
      </c>
      <c r="L3" s="865" t="s">
        <v>108</v>
      </c>
      <c r="M3" s="863" t="s">
        <v>109</v>
      </c>
      <c r="N3" s="865" t="s">
        <v>110</v>
      </c>
      <c r="O3" s="865" t="s">
        <v>111</v>
      </c>
      <c r="P3" s="863" t="s">
        <v>112</v>
      </c>
      <c r="Q3" s="865" t="s">
        <v>113</v>
      </c>
      <c r="R3" s="865" t="s">
        <v>114</v>
      </c>
      <c r="S3" s="865" t="s">
        <v>115</v>
      </c>
      <c r="T3" s="865" t="s">
        <v>116</v>
      </c>
      <c r="U3" s="865" t="s">
        <v>124</v>
      </c>
      <c r="V3" s="865" t="s">
        <v>125</v>
      </c>
      <c r="W3" s="865" t="s">
        <v>126</v>
      </c>
      <c r="X3" s="865" t="s">
        <v>127</v>
      </c>
      <c r="Y3" s="865" t="s">
        <v>129</v>
      </c>
      <c r="Z3" s="865" t="s">
        <v>130</v>
      </c>
      <c r="AA3" s="865" t="s">
        <v>131</v>
      </c>
      <c r="AB3" s="865" t="s">
        <v>132</v>
      </c>
      <c r="AC3" s="865" t="s">
        <v>133</v>
      </c>
      <c r="AD3" s="865" t="s">
        <v>134</v>
      </c>
      <c r="AE3" s="865" t="s">
        <v>135</v>
      </c>
      <c r="AF3" s="865" t="s">
        <v>136</v>
      </c>
      <c r="AG3" s="865" t="s">
        <v>137</v>
      </c>
      <c r="AH3" s="865" t="s">
        <v>138</v>
      </c>
      <c r="AI3" s="865" t="s">
        <v>139</v>
      </c>
      <c r="AJ3" s="865" t="s">
        <v>140</v>
      </c>
      <c r="AK3" s="865" t="s">
        <v>141</v>
      </c>
      <c r="AL3" s="865" t="s">
        <v>143</v>
      </c>
      <c r="AM3" s="865" t="s">
        <v>144</v>
      </c>
      <c r="AN3" s="865" t="s">
        <v>145</v>
      </c>
      <c r="AO3" s="865" t="s">
        <v>146</v>
      </c>
      <c r="AP3" s="865" t="s">
        <v>147</v>
      </c>
      <c r="AQ3" s="865" t="s">
        <v>148</v>
      </c>
      <c r="AR3" s="865" t="s">
        <v>149</v>
      </c>
      <c r="AS3" s="865" t="s">
        <v>150</v>
      </c>
      <c r="AT3" s="865" t="s">
        <v>151</v>
      </c>
      <c r="AU3" s="865" t="s">
        <v>152</v>
      </c>
      <c r="AV3" s="863" t="s">
        <v>155</v>
      </c>
      <c r="AW3" s="865" t="s">
        <v>156</v>
      </c>
      <c r="AX3" s="865" t="s">
        <v>157</v>
      </c>
      <c r="AY3" s="865" t="s">
        <v>158</v>
      </c>
      <c r="AZ3" s="865" t="s">
        <v>159</v>
      </c>
      <c r="BA3" s="865" t="s">
        <v>160</v>
      </c>
      <c r="BB3" s="865" t="s">
        <v>166</v>
      </c>
      <c r="BC3" s="865" t="s">
        <v>167</v>
      </c>
      <c r="BD3" s="865" t="s">
        <v>168</v>
      </c>
      <c r="BE3" s="865" t="s">
        <v>169</v>
      </c>
      <c r="BF3" s="865" t="s">
        <v>170</v>
      </c>
      <c r="BG3" s="865" t="s">
        <v>176</v>
      </c>
      <c r="BH3" s="865" t="s">
        <v>177</v>
      </c>
      <c r="BI3" s="865" t="s">
        <v>178</v>
      </c>
      <c r="BJ3" s="865" t="s">
        <v>179</v>
      </c>
      <c r="BK3" s="865" t="s">
        <v>181</v>
      </c>
      <c r="BL3" s="863" t="s">
        <v>182</v>
      </c>
      <c r="BM3" s="865" t="s">
        <v>183</v>
      </c>
      <c r="BN3" s="865" t="s">
        <v>184</v>
      </c>
      <c r="BO3" s="865" t="s">
        <v>185</v>
      </c>
      <c r="BP3" s="865" t="s">
        <v>187</v>
      </c>
      <c r="BQ3" s="865" t="s">
        <v>188</v>
      </c>
      <c r="BR3" s="865" t="s">
        <v>189</v>
      </c>
      <c r="BS3" s="869" t="s">
        <v>191</v>
      </c>
      <c r="BT3" s="869" t="s">
        <v>192</v>
      </c>
      <c r="BU3" s="867" t="s">
        <v>201</v>
      </c>
      <c r="BV3" s="865" t="s">
        <v>203</v>
      </c>
      <c r="BW3" s="865" t="s">
        <v>210</v>
      </c>
      <c r="BX3" s="865" t="s">
        <v>211</v>
      </c>
      <c r="BY3" s="865" t="s">
        <v>215</v>
      </c>
      <c r="BZ3" s="863" t="s">
        <v>220</v>
      </c>
      <c r="CA3" s="863" t="s">
        <v>221</v>
      </c>
      <c r="CB3" s="863" t="s">
        <v>223</v>
      </c>
      <c r="CC3" s="863" t="s">
        <v>225</v>
      </c>
      <c r="CD3" s="863" t="s">
        <v>226</v>
      </c>
      <c r="CE3" s="863" t="s">
        <v>227</v>
      </c>
      <c r="CF3" s="863" t="s">
        <v>228</v>
      </c>
      <c r="CG3" s="863" t="s">
        <v>229</v>
      </c>
      <c r="CH3" s="863" t="s">
        <v>232</v>
      </c>
      <c r="CI3" s="863" t="s">
        <v>233</v>
      </c>
      <c r="CJ3" s="865" t="s">
        <v>234</v>
      </c>
      <c r="CK3" s="760" t="s">
        <v>186</v>
      </c>
      <c r="CL3" s="760" t="s">
        <v>153</v>
      </c>
      <c r="CM3" s="760" t="s">
        <v>154</v>
      </c>
      <c r="CN3" s="744" t="s">
        <v>190</v>
      </c>
      <c r="CO3" s="874" t="s">
        <v>235</v>
      </c>
      <c r="CP3" s="874"/>
      <c r="CQ3" s="874"/>
      <c r="CR3" s="874"/>
      <c r="CS3" s="874"/>
      <c r="CT3" s="872" t="s">
        <v>142</v>
      </c>
      <c r="CU3" s="873"/>
    </row>
    <row r="4" spans="1:102" ht="16.5" customHeight="1" x14ac:dyDescent="0.2">
      <c r="A4"/>
      <c r="C4" s="23"/>
      <c r="D4" s="879"/>
      <c r="E4" s="881"/>
      <c r="F4" s="881"/>
      <c r="G4" s="881"/>
      <c r="H4" s="881"/>
      <c r="I4" s="881"/>
      <c r="J4" s="881"/>
      <c r="K4" s="881"/>
      <c r="L4" s="866"/>
      <c r="M4" s="864"/>
      <c r="N4" s="866"/>
      <c r="O4" s="866"/>
      <c r="P4" s="864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4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4"/>
      <c r="BM4" s="866"/>
      <c r="BN4" s="866"/>
      <c r="BO4" s="866"/>
      <c r="BP4" s="866"/>
      <c r="BQ4" s="866"/>
      <c r="BR4" s="866"/>
      <c r="BS4" s="870"/>
      <c r="BT4" s="870"/>
      <c r="BU4" s="868"/>
      <c r="BV4" s="866"/>
      <c r="BW4" s="866"/>
      <c r="BX4" s="866"/>
      <c r="BY4" s="866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6"/>
      <c r="CK4" s="761">
        <v>42342</v>
      </c>
      <c r="CL4" s="761">
        <f>+CK4+7</f>
        <v>42349</v>
      </c>
      <c r="CM4" s="761">
        <f>+CL4+7</f>
        <v>42356</v>
      </c>
      <c r="CN4" s="745">
        <f>+CM4+6</f>
        <v>42362</v>
      </c>
      <c r="CO4" s="631">
        <v>42366</v>
      </c>
      <c r="CP4" s="379">
        <f>+CO4+1</f>
        <v>42367</v>
      </c>
      <c r="CQ4" s="379">
        <f>+CP4+1</f>
        <v>42368</v>
      </c>
      <c r="CR4" s="474">
        <f>+CQ4+1</f>
        <v>42369</v>
      </c>
      <c r="CS4" s="474">
        <f>+CQ4+1+1</f>
        <v>42370</v>
      </c>
      <c r="CT4" s="378" t="s">
        <v>20</v>
      </c>
      <c r="CU4" s="309" t="s">
        <v>214</v>
      </c>
    </row>
    <row r="5" spans="1:10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361"/>
      <c r="CK5" s="447"/>
      <c r="CL5" s="447"/>
      <c r="CM5" s="447"/>
      <c r="CN5" s="827"/>
      <c r="CO5" s="632"/>
      <c r="CP5" s="318"/>
      <c r="CQ5" s="318"/>
      <c r="CR5" s="824"/>
      <c r="CS5" s="319"/>
      <c r="CT5" s="310"/>
      <c r="CU5" s="205"/>
    </row>
    <row r="6" spans="1:10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486"/>
      <c r="CK6" s="763"/>
      <c r="CL6" s="763"/>
      <c r="CM6" s="448"/>
      <c r="CN6" s="828"/>
      <c r="CO6" s="633"/>
      <c r="CP6" s="434"/>
      <c r="CQ6" s="434"/>
      <c r="CR6" s="435"/>
      <c r="CS6" s="435"/>
      <c r="CT6" s="301"/>
      <c r="CU6" s="302"/>
    </row>
    <row r="7" spans="1:10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363">
        <v>13528.590747479999</v>
      </c>
      <c r="CK7" s="363">
        <v>13531.727533079998</v>
      </c>
      <c r="CL7" s="481">
        <v>13397.44527502</v>
      </c>
      <c r="CM7" s="363">
        <v>13338.028765610001</v>
      </c>
      <c r="CN7" s="538">
        <v>13239.831399559998</v>
      </c>
      <c r="CO7" s="842">
        <v>13247.455669200001</v>
      </c>
      <c r="CP7" s="795">
        <v>13192.56778675</v>
      </c>
      <c r="CQ7" s="795">
        <v>13148.696576649998</v>
      </c>
      <c r="CR7" s="843">
        <v>13056.142426700002</v>
      </c>
      <c r="CS7" s="796">
        <v>13338.028765610001</v>
      </c>
      <c r="CT7" s="384">
        <f t="shared" ref="CT7:CT16" si="0">+CR7-CN7</f>
        <v>-183.68897285999628</v>
      </c>
      <c r="CU7" s="546">
        <f t="shared" ref="CU7:CU16" si="1">(+(CR7/CN7-1))*100</f>
        <v>-1.3873966164410612</v>
      </c>
      <c r="CV7" s="545">
        <f>+CR7-CN7-CT7</f>
        <v>0</v>
      </c>
      <c r="CW7" s="293"/>
      <c r="CX7" s="299"/>
    </row>
    <row r="8" spans="1:10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363">
        <v>11837.056368139998</v>
      </c>
      <c r="CK8" s="363">
        <v>11832.74068467</v>
      </c>
      <c r="CL8" s="481">
        <v>11682.771070429999</v>
      </c>
      <c r="CM8" s="363">
        <v>11653.66528413</v>
      </c>
      <c r="CN8" s="538">
        <v>11529.561591199999</v>
      </c>
      <c r="CO8" s="842">
        <v>11526.321204509999</v>
      </c>
      <c r="CP8" s="795">
        <v>11484.114144969999</v>
      </c>
      <c r="CQ8" s="795">
        <v>11438.329042649999</v>
      </c>
      <c r="CR8" s="843">
        <v>11357.486079400001</v>
      </c>
      <c r="CS8" s="796">
        <v>11653.66528413</v>
      </c>
      <c r="CT8" s="384">
        <f t="shared" si="0"/>
        <v>-172.07551179999791</v>
      </c>
      <c r="CU8" s="546">
        <f t="shared" si="1"/>
        <v>-1.4924722890706899</v>
      </c>
      <c r="CV8" s="545">
        <f t="shared" ref="CV8:CV71" si="2">+CR8-CN8-CT8</f>
        <v>0</v>
      </c>
      <c r="CW8" s="293"/>
      <c r="CX8" s="299"/>
    </row>
    <row r="9" spans="1:10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363">
        <v>228.98451735</v>
      </c>
      <c r="CK9" s="363">
        <v>228.37269612</v>
      </c>
      <c r="CL9" s="481">
        <v>231.94859953</v>
      </c>
      <c r="CM9" s="363">
        <v>230.54991282999998</v>
      </c>
      <c r="CN9" s="538">
        <v>231.35178207999999</v>
      </c>
      <c r="CO9" s="842">
        <v>231.59184273</v>
      </c>
      <c r="CP9" s="795">
        <v>231.78189075</v>
      </c>
      <c r="CQ9" s="795">
        <v>231.56683640999998</v>
      </c>
      <c r="CR9" s="843">
        <v>231.21156453</v>
      </c>
      <c r="CS9" s="796">
        <v>230.54991282999998</v>
      </c>
      <c r="CT9" s="384">
        <f t="shared" si="0"/>
        <v>-0.14021754999998848</v>
      </c>
      <c r="CU9" s="546">
        <f t="shared" si="1"/>
        <v>-6.0607940314671982E-2</v>
      </c>
      <c r="CV9" s="545">
        <f t="shared" si="2"/>
        <v>0</v>
      </c>
      <c r="CW9" s="293"/>
      <c r="CX9" s="299"/>
    </row>
    <row r="10" spans="1:10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81">
        <v>1470.3774625599999</v>
      </c>
      <c r="CM10" s="363">
        <v>1441.5398874</v>
      </c>
      <c r="CN10" s="538">
        <v>1466.60165628</v>
      </c>
      <c r="CO10" s="842">
        <v>1477.2134719600001</v>
      </c>
      <c r="CP10" s="795">
        <v>1464.33248353</v>
      </c>
      <c r="CQ10" s="795">
        <v>1466.4728788399998</v>
      </c>
      <c r="CR10" s="843">
        <v>1455.1364002700002</v>
      </c>
      <c r="CS10" s="796">
        <v>1441.5398874</v>
      </c>
      <c r="CT10" s="384">
        <f t="shared" si="0"/>
        <v>-11.465256009999848</v>
      </c>
      <c r="CU10" s="546">
        <f t="shared" si="1"/>
        <v>-0.78175665225151958</v>
      </c>
      <c r="CV10" s="545">
        <f t="shared" si="2"/>
        <v>0</v>
      </c>
      <c r="CW10" s="293"/>
      <c r="CX10" s="299"/>
    </row>
    <row r="11" spans="1:102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81">
        <v>12.3481425</v>
      </c>
      <c r="CM11" s="363">
        <v>12.273681249999999</v>
      </c>
      <c r="CN11" s="538">
        <v>12.316370000000001</v>
      </c>
      <c r="CO11" s="842">
        <v>12.32915</v>
      </c>
      <c r="CP11" s="795">
        <v>12.3392675</v>
      </c>
      <c r="CQ11" s="795">
        <v>12.32781875</v>
      </c>
      <c r="CR11" s="843">
        <v>12.3083825</v>
      </c>
      <c r="CS11" s="796">
        <v>12.273681249999999</v>
      </c>
      <c r="CT11" s="384">
        <f t="shared" si="0"/>
        <v>-7.9875000000004803E-3</v>
      </c>
      <c r="CU11" s="546">
        <f t="shared" si="1"/>
        <v>-6.4852712284546588E-2</v>
      </c>
      <c r="CV11" s="545">
        <f t="shared" si="2"/>
        <v>0</v>
      </c>
      <c r="CW11" s="293"/>
      <c r="CX11" s="299"/>
    </row>
    <row r="12" spans="1:10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3">+Q13+Q14+Q15+Q16</f>
        <v>10217.144151113551</v>
      </c>
      <c r="R12" s="259">
        <f t="shared" si="3"/>
        <v>10204.417480454023</v>
      </c>
      <c r="S12" s="259">
        <f t="shared" si="3"/>
        <v>10089.880962785634</v>
      </c>
      <c r="T12" s="259">
        <f t="shared" si="3"/>
        <v>10052.758651770724</v>
      </c>
      <c r="U12" s="259">
        <f t="shared" si="3"/>
        <v>10095.114104820408</v>
      </c>
      <c r="V12" s="259">
        <f t="shared" si="3"/>
        <v>10080.091287389256</v>
      </c>
      <c r="W12" s="259">
        <f t="shared" si="3"/>
        <v>10094.671794272526</v>
      </c>
      <c r="X12" s="259">
        <f t="shared" si="3"/>
        <v>10240.226339436231</v>
      </c>
      <c r="Y12" s="259">
        <f t="shared" si="3"/>
        <v>10345.827998906338</v>
      </c>
      <c r="Z12" s="259">
        <f t="shared" si="3"/>
        <v>10678.260511949655</v>
      </c>
      <c r="AA12" s="259">
        <f t="shared" si="3"/>
        <v>10915.227980318294</v>
      </c>
      <c r="AB12" s="259">
        <f t="shared" si="3"/>
        <v>11004.765024425793</v>
      </c>
      <c r="AC12" s="259">
        <f t="shared" si="3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4">+AO13+AO14+AO15+AO16</f>
        <v>13430.909826722431</v>
      </c>
      <c r="AP12" s="259">
        <f t="shared" si="4"/>
        <v>13869.49290512617</v>
      </c>
      <c r="AQ12" s="259">
        <f t="shared" si="4"/>
        <v>14137.062411160441</v>
      </c>
      <c r="AR12" s="259">
        <f t="shared" si="4"/>
        <v>14107.367534309931</v>
      </c>
      <c r="AS12" s="259">
        <f t="shared" si="4"/>
        <v>14199.45591565</v>
      </c>
      <c r="AT12" s="259">
        <f t="shared" si="4"/>
        <v>13992.836512830436</v>
      </c>
      <c r="AU12" s="259">
        <f t="shared" si="4"/>
        <v>14046.06841238</v>
      </c>
      <c r="AV12" s="259">
        <f t="shared" si="4"/>
        <v>14337.459506660538</v>
      </c>
      <c r="AW12" s="259">
        <f t="shared" si="4"/>
        <v>14669.444518601276</v>
      </c>
      <c r="AX12" s="259">
        <f t="shared" si="4"/>
        <v>15050.047762564205</v>
      </c>
      <c r="AY12" s="259">
        <f t="shared" si="4"/>
        <v>15384.990165996867</v>
      </c>
      <c r="AZ12" s="259">
        <f t="shared" si="4"/>
        <v>15477.504418987221</v>
      </c>
      <c r="BA12" s="259">
        <f t="shared" si="4"/>
        <v>15641.48559000758</v>
      </c>
      <c r="BB12" s="259">
        <f t="shared" ref="BB12:BL12" si="5">+BB13+BB14+BB15+BB16</f>
        <v>15857.38183181024</v>
      </c>
      <c r="BC12" s="259">
        <f t="shared" si="5"/>
        <v>15885.402838410002</v>
      </c>
      <c r="BD12" s="259">
        <f t="shared" si="5"/>
        <v>16041.74979590813</v>
      </c>
      <c r="BE12" s="259">
        <f t="shared" si="5"/>
        <v>16140.991952644375</v>
      </c>
      <c r="BF12" s="259">
        <f t="shared" si="5"/>
        <v>15935.492036800993</v>
      </c>
      <c r="BG12" s="259">
        <f t="shared" si="5"/>
        <v>15785.759611876952</v>
      </c>
      <c r="BH12" s="259">
        <f t="shared" si="5"/>
        <v>16329.821405994588</v>
      </c>
      <c r="BI12" s="259">
        <f t="shared" si="5"/>
        <v>16925.059681962379</v>
      </c>
      <c r="BJ12" s="259">
        <f t="shared" si="5"/>
        <v>17030.899940915366</v>
      </c>
      <c r="BK12" s="259">
        <f t="shared" si="5"/>
        <v>17399.606147130737</v>
      </c>
      <c r="BL12" s="259">
        <f t="shared" si="5"/>
        <v>17343.562051165314</v>
      </c>
      <c r="BM12" s="259">
        <f t="shared" ref="BM12:BW12" si="6">+BM13+BM14+BM15+BM16</f>
        <v>17647.492517559269</v>
      </c>
      <c r="BN12" s="259">
        <f t="shared" si="6"/>
        <v>17703.177024316468</v>
      </c>
      <c r="BO12" s="259">
        <f t="shared" si="6"/>
        <v>17774.149571968832</v>
      </c>
      <c r="BP12" s="259">
        <f t="shared" si="6"/>
        <v>17925.08719394953</v>
      </c>
      <c r="BQ12" s="259">
        <f t="shared" si="6"/>
        <v>18069.689275464869</v>
      </c>
      <c r="BR12" s="259">
        <f t="shared" si="6"/>
        <v>18148.34839945169</v>
      </c>
      <c r="BS12" s="259">
        <f t="shared" si="6"/>
        <v>18436.432871744226</v>
      </c>
      <c r="BT12" s="259">
        <f t="shared" si="6"/>
        <v>18660.603110883585</v>
      </c>
      <c r="BU12" s="259">
        <f t="shared" si="6"/>
        <v>19097.322014524518</v>
      </c>
      <c r="BV12" s="259">
        <f t="shared" si="6"/>
        <v>19003.279340285775</v>
      </c>
      <c r="BW12" s="259">
        <f t="shared" si="6"/>
        <v>19055.620883163003</v>
      </c>
      <c r="BX12" s="503">
        <f t="shared" ref="BX12:CK12" si="7">+BX13+BX14+BX15+BX16</f>
        <v>19073.95594782546</v>
      </c>
      <c r="BY12" s="259">
        <f t="shared" si="7"/>
        <v>18737.393402408583</v>
      </c>
      <c r="BZ12" s="503">
        <f t="shared" si="7"/>
        <v>18569.949520629816</v>
      </c>
      <c r="CA12" s="503">
        <f t="shared" si="7"/>
        <v>18615.87582340432</v>
      </c>
      <c r="CB12" s="259">
        <f t="shared" si="7"/>
        <v>18427.394790495149</v>
      </c>
      <c r="CC12" s="503">
        <f t="shared" si="7"/>
        <v>18507.721166693646</v>
      </c>
      <c r="CD12" s="503">
        <f t="shared" si="7"/>
        <v>18387.275337557141</v>
      </c>
      <c r="CE12" s="259">
        <f t="shared" si="7"/>
        <v>18376.247299326395</v>
      </c>
      <c r="CF12" s="259">
        <f t="shared" si="7"/>
        <v>18188.043939924013</v>
      </c>
      <c r="CG12" s="259">
        <f t="shared" si="7"/>
        <v>18166.153120889048</v>
      </c>
      <c r="CH12" s="259">
        <f t="shared" si="7"/>
        <v>18024.974720889346</v>
      </c>
      <c r="CI12" s="259">
        <f t="shared" si="7"/>
        <v>17775.091037870869</v>
      </c>
      <c r="CJ12" s="259">
        <f t="shared" si="7"/>
        <v>17327.230762343737</v>
      </c>
      <c r="CK12" s="259">
        <f t="shared" si="7"/>
        <v>17356.827348511164</v>
      </c>
      <c r="CL12" s="373">
        <v>17209.940593096911</v>
      </c>
      <c r="CM12" s="358">
        <v>17305.261515926606</v>
      </c>
      <c r="CN12" s="373">
        <v>17196.976495993709</v>
      </c>
      <c r="CO12" s="844">
        <f>+CO13+CO14+CO15+CO16</f>
        <v>17187.586191824714</v>
      </c>
      <c r="CP12" s="795">
        <f>+CP13+CP14+CP15+CP16</f>
        <v>17118.556772288499</v>
      </c>
      <c r="CQ12" s="795">
        <f>+CQ13+CQ14+CQ15+CQ16</f>
        <v>17085.282981945533</v>
      </c>
      <c r="CR12" s="843"/>
      <c r="CS12" s="795">
        <f>+CS13+CS14+CS15+CS16</f>
        <v>17305.261515926606</v>
      </c>
      <c r="CT12" s="384">
        <f>+CQ12-CN12</f>
        <v>-111.69351404817644</v>
      </c>
      <c r="CU12" s="546">
        <f>(+(CQ12/CN12-1))*100</f>
        <v>-0.64949506719508276</v>
      </c>
      <c r="CV12" s="545">
        <f t="shared" si="2"/>
        <v>-17085.282981945533</v>
      </c>
      <c r="CW12" s="293"/>
      <c r="CX12" s="299"/>
    </row>
    <row r="13" spans="1:102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2">
        <v>15386.73098504</v>
      </c>
      <c r="BX13" s="492">
        <v>15477.397322610001</v>
      </c>
      <c r="BY13" s="364">
        <v>15122.842117170001</v>
      </c>
      <c r="BZ13" s="492">
        <v>15087.162095330001</v>
      </c>
      <c r="CA13" s="492">
        <v>15143.512575499999</v>
      </c>
      <c r="CB13" s="364">
        <v>14967.532631200003</v>
      </c>
      <c r="CC13" s="492">
        <v>14840.973869240001</v>
      </c>
      <c r="CD13" s="492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82">
        <v>13397.3479644</v>
      </c>
      <c r="CM13" s="364">
        <v>13338.07108247</v>
      </c>
      <c r="CN13" s="492">
        <v>13239.83044948</v>
      </c>
      <c r="CO13" s="845">
        <v>13247.454089120001</v>
      </c>
      <c r="CP13" s="795">
        <v>13192.324694569999</v>
      </c>
      <c r="CQ13" s="795">
        <v>13148.453484469997</v>
      </c>
      <c r="CR13" s="843">
        <v>13055.900063590001</v>
      </c>
      <c r="CS13" s="797">
        <v>13338.07108247</v>
      </c>
      <c r="CT13" s="384">
        <f t="shared" si="0"/>
        <v>-183.93038588999843</v>
      </c>
      <c r="CU13" s="546">
        <f t="shared" si="1"/>
        <v>-1.3892201006034943</v>
      </c>
      <c r="CV13" s="545">
        <f t="shared" si="2"/>
        <v>0</v>
      </c>
      <c r="CW13" s="293"/>
      <c r="CX13" s="299"/>
    </row>
    <row r="14" spans="1:102" ht="12.75" customHeight="1" x14ac:dyDescent="0.2">
      <c r="C14" s="25"/>
      <c r="D14" s="536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3">
        <v>2422.8932439169093</v>
      </c>
      <c r="CM14" s="358">
        <v>2584.7275626239066</v>
      </c>
      <c r="CN14" s="373">
        <v>2574.5295041865888</v>
      </c>
      <c r="CO14" s="846">
        <v>2557.4386854912536</v>
      </c>
      <c r="CP14" s="795">
        <v>2543.4766607696793</v>
      </c>
      <c r="CQ14" s="795">
        <v>2554.0487332478133</v>
      </c>
      <c r="CR14" s="843"/>
      <c r="CS14" s="478">
        <v>2584.7275626239066</v>
      </c>
      <c r="CT14" s="384">
        <f>+CQ14-CN14</f>
        <v>-20.480770938775549</v>
      </c>
      <c r="CU14" s="546">
        <f>(+(CQ14/CN14-1))*100</f>
        <v>-0.79551509918494023</v>
      </c>
      <c r="CV14" s="545">
        <f t="shared" si="2"/>
        <v>-2554.0487332478133</v>
      </c>
      <c r="CW14" s="293"/>
      <c r="CX14" s="299"/>
    </row>
    <row r="15" spans="1:102" ht="12.75" customHeight="1" x14ac:dyDescent="0.2">
      <c r="C15" s="25"/>
      <c r="D15" s="536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3">
        <v>531.34680381999999</v>
      </c>
      <c r="CM15" s="358">
        <v>531.41598426170003</v>
      </c>
      <c r="CN15" s="398">
        <v>531.47543058789995</v>
      </c>
      <c r="CO15" s="846">
        <v>531.50132074249996</v>
      </c>
      <c r="CP15" s="795">
        <v>531.52707795799995</v>
      </c>
      <c r="CQ15" s="795">
        <v>531.53740840659998</v>
      </c>
      <c r="CR15" s="843">
        <v>531.54773084969997</v>
      </c>
      <c r="CS15" s="514">
        <v>531.41598426170003</v>
      </c>
      <c r="CT15" s="384">
        <f t="shared" si="0"/>
        <v>7.2300261800023691E-2</v>
      </c>
      <c r="CU15" s="546">
        <f t="shared" si="1"/>
        <v>1.3603688456509389E-2</v>
      </c>
      <c r="CV15" s="545">
        <f t="shared" si="2"/>
        <v>0</v>
      </c>
      <c r="CW15" s="293"/>
      <c r="CX15" s="299"/>
    </row>
    <row r="16" spans="1:102" ht="12.75" customHeight="1" x14ac:dyDescent="0.2">
      <c r="C16" s="25"/>
      <c r="D16" s="536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3">
        <v>858.35258095999995</v>
      </c>
      <c r="CM16" s="358">
        <v>851.04688657099996</v>
      </c>
      <c r="CN16" s="398">
        <v>851.14111173922004</v>
      </c>
      <c r="CO16" s="846">
        <v>851.19209647096</v>
      </c>
      <c r="CP16" s="795">
        <v>851.22833899082002</v>
      </c>
      <c r="CQ16" s="795">
        <v>851.24335582111996</v>
      </c>
      <c r="CR16" s="843">
        <v>851.25583804968005</v>
      </c>
      <c r="CS16" s="514">
        <v>851.04688657099996</v>
      </c>
      <c r="CT16" s="384">
        <f t="shared" si="0"/>
        <v>0.11472631046001425</v>
      </c>
      <c r="CU16" s="546">
        <f t="shared" si="1"/>
        <v>1.3479117490344805E-2</v>
      </c>
      <c r="CV16" s="545">
        <f t="shared" si="2"/>
        <v>0</v>
      </c>
      <c r="CW16" s="293"/>
      <c r="CX16" s="299"/>
    </row>
    <row r="17" spans="1:102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10.299999999999999</v>
      </c>
      <c r="CK17" s="680">
        <v>0</v>
      </c>
      <c r="CL17" s="683">
        <v>44.7</v>
      </c>
      <c r="CM17" s="680">
        <v>44</v>
      </c>
      <c r="CN17" s="684">
        <v>0</v>
      </c>
      <c r="CO17" s="847">
        <v>0</v>
      </c>
      <c r="CP17" s="795">
        <v>3</v>
      </c>
      <c r="CQ17" s="795">
        <v>4</v>
      </c>
      <c r="CR17" s="843">
        <v>20</v>
      </c>
      <c r="CS17" s="798">
        <v>5</v>
      </c>
      <c r="CT17" s="773">
        <f>+(CO17+CP17+CQ17+CR17+CR17)-CN17</f>
        <v>47</v>
      </c>
      <c r="CU17" s="547" t="e">
        <f>(+((CO17+CP17+CQ17+CR17+CR17)/CN17-1))*100</f>
        <v>#DIV/0!</v>
      </c>
      <c r="CV17" s="545">
        <f t="shared" si="2"/>
        <v>-27</v>
      </c>
      <c r="CW17" s="293"/>
      <c r="CX17" s="299"/>
    </row>
    <row r="18" spans="1:102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21</v>
      </c>
      <c r="CK18" s="680">
        <v>1.5</v>
      </c>
      <c r="CL18" s="683">
        <v>27.700000000000003</v>
      </c>
      <c r="CM18" s="680">
        <v>7.6000000000000005</v>
      </c>
      <c r="CN18" s="684">
        <v>0</v>
      </c>
      <c r="CO18" s="847">
        <v>0</v>
      </c>
      <c r="CP18" s="795">
        <v>0</v>
      </c>
      <c r="CQ18" s="795">
        <v>0</v>
      </c>
      <c r="CR18" s="843">
        <v>0</v>
      </c>
      <c r="CS18" s="798">
        <v>0</v>
      </c>
      <c r="CT18" s="773">
        <f>+(CO18+CP18+CQ18+CR18+CR18)-CN18</f>
        <v>0</v>
      </c>
      <c r="CU18" s="547" t="e">
        <f>(+((CO18+CP18+CQ18+CR18+CR18)/CN18-1))*100</f>
        <v>#DIV/0!</v>
      </c>
      <c r="CV18" s="545">
        <f t="shared" si="2"/>
        <v>0</v>
      </c>
      <c r="CW18" s="293"/>
      <c r="CX18" s="299"/>
    </row>
    <row r="19" spans="1:102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0">
        <v>0</v>
      </c>
      <c r="CL19" s="683">
        <v>0</v>
      </c>
      <c r="CM19" s="680">
        <v>0</v>
      </c>
      <c r="CN19" s="684">
        <v>0</v>
      </c>
      <c r="CO19" s="847">
        <v>0</v>
      </c>
      <c r="CP19" s="795">
        <v>0</v>
      </c>
      <c r="CQ19" s="795">
        <v>0</v>
      </c>
      <c r="CR19" s="843">
        <v>0</v>
      </c>
      <c r="CS19" s="798">
        <v>0</v>
      </c>
      <c r="CT19" s="773">
        <f>+(CO19+CP19+CQ19+CR19+CR19)-CN19</f>
        <v>0</v>
      </c>
      <c r="CU19" s="547" t="e">
        <f>(+((CO19+CP19+CQ19+CR19+CR19)/CN19-1))*100</f>
        <v>#DIV/0!</v>
      </c>
      <c r="CV19" s="545">
        <f t="shared" si="2"/>
        <v>0</v>
      </c>
      <c r="CW19" s="293"/>
    </row>
    <row r="20" spans="1:102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0">
        <v>0</v>
      </c>
      <c r="CL20" s="683">
        <v>0</v>
      </c>
      <c r="CM20" s="680">
        <v>0</v>
      </c>
      <c r="CN20" s="684">
        <v>0</v>
      </c>
      <c r="CO20" s="847">
        <v>0</v>
      </c>
      <c r="CP20" s="795">
        <v>0</v>
      </c>
      <c r="CQ20" s="795">
        <v>0</v>
      </c>
      <c r="CR20" s="843">
        <v>0</v>
      </c>
      <c r="CS20" s="798">
        <v>0</v>
      </c>
      <c r="CT20" s="773">
        <f>+(CO20+CP20+CQ20+CR20+CR20)-CN20</f>
        <v>0</v>
      </c>
      <c r="CU20" s="547" t="e">
        <f>(+((CO20+CP20+CQ20+CR20+CR20)/CN20-1))*100</f>
        <v>#DIV/0!</v>
      </c>
      <c r="CV20" s="545">
        <f t="shared" si="2"/>
        <v>0</v>
      </c>
      <c r="CW20" s="293"/>
    </row>
    <row r="21" spans="1:102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194.3</v>
      </c>
      <c r="CK21" s="690">
        <v>54</v>
      </c>
      <c r="CL21" s="693">
        <v>99.7</v>
      </c>
      <c r="CM21" s="690">
        <v>23</v>
      </c>
      <c r="CN21" s="694">
        <v>5.5</v>
      </c>
      <c r="CO21" s="848">
        <v>0</v>
      </c>
      <c r="CP21" s="849">
        <v>5.5</v>
      </c>
      <c r="CQ21" s="849">
        <v>49.5</v>
      </c>
      <c r="CR21" s="799">
        <v>72.5</v>
      </c>
      <c r="CS21" s="799">
        <v>4</v>
      </c>
      <c r="CT21" s="773">
        <f>+(CO21+CP21+CQ21+CR21+CR21)-CN21</f>
        <v>194.5</v>
      </c>
      <c r="CU21" s="547">
        <f>(+((CO21+CP21+CQ21+CR21+CR21)/CN21-1))*100</f>
        <v>3536.3636363636365</v>
      </c>
      <c r="CV21" s="545">
        <f t="shared" si="2"/>
        <v>-127.5</v>
      </c>
      <c r="CW21" s="293"/>
    </row>
    <row r="22" spans="1:102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65"/>
      <c r="CD22" s="414"/>
      <c r="CE22" s="192"/>
      <c r="CF22" s="414"/>
      <c r="CG22" s="192"/>
      <c r="CH22" s="290"/>
      <c r="CI22" s="206"/>
      <c r="CJ22" s="206"/>
      <c r="CK22" s="206"/>
      <c r="CL22" s="786"/>
      <c r="CM22" s="813"/>
      <c r="CN22" s="829"/>
      <c r="CO22" s="750"/>
      <c r="CP22" s="328"/>
      <c r="CQ22" s="329"/>
      <c r="CR22" s="825"/>
      <c r="CS22" s="765"/>
      <c r="CT22" s="780"/>
      <c r="CU22" s="548" t="s">
        <v>3</v>
      </c>
      <c r="CV22" s="545">
        <f t="shared" si="2"/>
        <v>0</v>
      </c>
      <c r="CW22" s="293"/>
    </row>
    <row r="23" spans="1:102" x14ac:dyDescent="0.2">
      <c r="A23" s="227"/>
      <c r="B23" s="87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2">
        <v>47132.791285223575</v>
      </c>
      <c r="BV23" s="492">
        <v>48305.382136724707</v>
      </c>
      <c r="BW23" s="492">
        <v>51843.43906314332</v>
      </c>
      <c r="BX23" s="492">
        <v>52751.707843056443</v>
      </c>
      <c r="BY23" s="364">
        <v>61256.800381815308</v>
      </c>
      <c r="BZ23" s="492">
        <v>58118.611381419993</v>
      </c>
      <c r="CA23" s="492">
        <v>56149.437725975207</v>
      </c>
      <c r="CB23" s="364">
        <v>53168.353856128393</v>
      </c>
      <c r="CC23" s="492">
        <v>52657.881866565527</v>
      </c>
      <c r="CD23" s="492">
        <v>52892.309277199347</v>
      </c>
      <c r="CE23" s="364">
        <v>55576.847906729046</v>
      </c>
      <c r="CF23" s="492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82">
        <v>65341.528613984716</v>
      </c>
      <c r="CM23" s="364">
        <v>65443.864701190505</v>
      </c>
      <c r="CN23" s="492">
        <v>67740.561887308344</v>
      </c>
      <c r="CO23" s="845">
        <v>67367.589793816849</v>
      </c>
      <c r="CP23" s="850">
        <v>68217.205852291285</v>
      </c>
      <c r="CQ23" s="850">
        <v>69925.47679980156</v>
      </c>
      <c r="CR23" s="797">
        <v>71566.553777586814</v>
      </c>
      <c r="CS23" s="797">
        <v>65443.864701190505</v>
      </c>
      <c r="CT23" s="458">
        <f>+CR23-CN23</f>
        <v>3825.9918902784702</v>
      </c>
      <c r="CU23" s="546">
        <f>(+(CR23/CN23-1))*100</f>
        <v>5.6480073144998366</v>
      </c>
      <c r="CV23" s="545">
        <f t="shared" si="2"/>
        <v>0</v>
      </c>
      <c r="CW23" s="293"/>
      <c r="CX23" s="299"/>
    </row>
    <row r="24" spans="1:102" x14ac:dyDescent="0.2">
      <c r="A24" s="227"/>
      <c r="B24" s="87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2">
        <v>35635.031122339999</v>
      </c>
      <c r="BV24" s="492">
        <v>36020.29927055</v>
      </c>
      <c r="BW24" s="492">
        <v>36636.916671539999</v>
      </c>
      <c r="BX24" s="492">
        <v>37663.86396078</v>
      </c>
      <c r="BY24" s="364">
        <v>41371.515351379996</v>
      </c>
      <c r="BZ24" s="492">
        <v>40506.033192499999</v>
      </c>
      <c r="CA24" s="492">
        <v>39262.991807869999</v>
      </c>
      <c r="CB24" s="364">
        <v>38283.96615778</v>
      </c>
      <c r="CC24" s="492">
        <v>37850.323657679997</v>
      </c>
      <c r="CD24" s="492">
        <v>38148.541673379994</v>
      </c>
      <c r="CE24" s="364">
        <v>38359.647042080003</v>
      </c>
      <c r="CF24" s="492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82">
        <v>41085.02728029</v>
      </c>
      <c r="CM24" s="364">
        <v>41347.966428190004</v>
      </c>
      <c r="CN24" s="492">
        <v>42283.164345089994</v>
      </c>
      <c r="CO24" s="845">
        <v>42667.455170190005</v>
      </c>
      <c r="CP24" s="850">
        <v>43149.714654390002</v>
      </c>
      <c r="CQ24" s="850">
        <v>43083.161765390003</v>
      </c>
      <c r="CR24" s="797">
        <v>42923.038548690005</v>
      </c>
      <c r="CS24" s="797">
        <v>41347.966428190004</v>
      </c>
      <c r="CT24" s="458">
        <f>+CR24-CN24</f>
        <v>639.87420360001124</v>
      </c>
      <c r="CU24" s="546">
        <f>(+(CR24/CN24-1))*100</f>
        <v>1.5133072784660584</v>
      </c>
      <c r="CV24" s="545">
        <f t="shared" si="2"/>
        <v>0</v>
      </c>
      <c r="CW24" s="293"/>
      <c r="CX24" s="299"/>
    </row>
    <row r="25" spans="1:102" x14ac:dyDescent="0.2">
      <c r="A25" s="227"/>
      <c r="B25" s="87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2">
        <v>-69975.856252409969</v>
      </c>
      <c r="BV25" s="492">
        <v>-68744.612766179111</v>
      </c>
      <c r="BW25" s="492">
        <v>-68916.057885444578</v>
      </c>
      <c r="BX25" s="492">
        <v>-68511.081671989712</v>
      </c>
      <c r="BY25" s="364">
        <v>-62371.181571876186</v>
      </c>
      <c r="BZ25" s="492">
        <v>-62991.898781180244</v>
      </c>
      <c r="CA25" s="492">
        <v>-64621.504459789583</v>
      </c>
      <c r="CB25" s="364">
        <v>-64393.307691634778</v>
      </c>
      <c r="CC25" s="492">
        <v>-63958.757084868026</v>
      </c>
      <c r="CD25" s="492">
        <v>-62334.519483329743</v>
      </c>
      <c r="CE25" s="364">
        <v>-62536.810570389527</v>
      </c>
      <c r="CF25" s="492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82">
        <v>-50820.779755080242</v>
      </c>
      <c r="CM25" s="364">
        <v>-50151.201197390008</v>
      </c>
      <c r="CN25" s="492">
        <v>-48542.072538107255</v>
      </c>
      <c r="CO25" s="845">
        <v>-48210.079880957717</v>
      </c>
      <c r="CP25" s="850">
        <v>-47349.632750081131</v>
      </c>
      <c r="CQ25" s="850">
        <v>-47115.229137844355</v>
      </c>
      <c r="CR25" s="797">
        <v>-46640.435887305335</v>
      </c>
      <c r="CS25" s="797">
        <v>-50151.201197390008</v>
      </c>
      <c r="CT25" s="458">
        <f>+CR25-CN25</f>
        <v>1901.63665080192</v>
      </c>
      <c r="CU25" s="546">
        <f>(+(CR25/CN25-1))*100</f>
        <v>-3.9175019758562413</v>
      </c>
      <c r="CV25" s="545">
        <f t="shared" si="2"/>
        <v>0</v>
      </c>
      <c r="CW25" s="293"/>
      <c r="CX25" s="299"/>
    </row>
    <row r="26" spans="1:102" x14ac:dyDescent="0.2">
      <c r="A26" s="227"/>
      <c r="B26" s="875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2">
        <v>-44207.526102950054</v>
      </c>
      <c r="BV26" s="492">
        <v>-42349.181198990605</v>
      </c>
      <c r="BW26" s="492">
        <v>-40838.065709731833</v>
      </c>
      <c r="BX26" s="492">
        <v>-40093.649966347883</v>
      </c>
      <c r="BY26" s="364">
        <v>-29328.915759721393</v>
      </c>
      <c r="BZ26" s="492">
        <v>-31461.852360015266</v>
      </c>
      <c r="CA26" s="492">
        <v>-31891.980872479322</v>
      </c>
      <c r="CB26" s="364">
        <v>-31100.461763368094</v>
      </c>
      <c r="CC26" s="492">
        <v>-33126.363105549004</v>
      </c>
      <c r="CD26" s="492">
        <v>-31763.446206964381</v>
      </c>
      <c r="CE26" s="364">
        <v>-31746.886380987838</v>
      </c>
      <c r="CF26" s="492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82">
        <v>-24349.971148812871</v>
      </c>
      <c r="CM26" s="364">
        <v>-24269.022933861186</v>
      </c>
      <c r="CN26" s="492">
        <v>-20911.831640986991</v>
      </c>
      <c r="CO26" s="845">
        <v>-21229.605477776626</v>
      </c>
      <c r="CP26" s="850">
        <v>-20068.955991209488</v>
      </c>
      <c r="CQ26" s="850">
        <v>-18059.001249580193</v>
      </c>
      <c r="CR26" s="797">
        <v>-15862.082772082074</v>
      </c>
      <c r="CS26" s="797">
        <v>-24269.022933861186</v>
      </c>
      <c r="CT26" s="458">
        <f>+CR26-CN26</f>
        <v>5049.7488689049169</v>
      </c>
      <c r="CU26" s="546">
        <f>(+(CR26/CN26-1))*100</f>
        <v>-24.147807593321748</v>
      </c>
      <c r="CV26" s="545">
        <f t="shared" si="2"/>
        <v>0</v>
      </c>
      <c r="CW26" s="293"/>
      <c r="CX26" s="299"/>
    </row>
    <row r="27" spans="1:102" x14ac:dyDescent="0.2">
      <c r="A27" s="227"/>
      <c r="B27" s="875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2">
        <v>6006.9863481479997</v>
      </c>
      <c r="CD27" s="492">
        <v>5515.1043655202002</v>
      </c>
      <c r="CE27" s="364">
        <v>5514.9757570049997</v>
      </c>
      <c r="CF27" s="492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82">
        <v>5514.7707535178006</v>
      </c>
      <c r="CM27" s="364">
        <v>5517.6328900996004</v>
      </c>
      <c r="CN27" s="492">
        <v>5517.2845569256006</v>
      </c>
      <c r="CO27" s="845">
        <v>5517.1138672956004</v>
      </c>
      <c r="CP27" s="850">
        <v>5517.0865561255996</v>
      </c>
      <c r="CQ27" s="850">
        <v>5517.0430708244003</v>
      </c>
      <c r="CR27" s="797">
        <v>5516.9044176325997</v>
      </c>
      <c r="CS27" s="797">
        <v>5517.6328900996004</v>
      </c>
      <c r="CT27" s="458">
        <f>+CR27-CN27</f>
        <v>-0.38013929300086602</v>
      </c>
      <c r="CU27" s="546">
        <f>(+(CR27/CN27-1))*100</f>
        <v>-6.8899707651226549E-3</v>
      </c>
      <c r="CV27" s="545">
        <f t="shared" si="2"/>
        <v>0</v>
      </c>
      <c r="CW27" s="293"/>
      <c r="CX27" s="299"/>
    </row>
    <row r="28" spans="1:102" ht="13.5" x14ac:dyDescent="0.2">
      <c r="A28" s="227"/>
      <c r="B28" s="87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93"/>
      <c r="CL28" s="787"/>
      <c r="CM28" s="814"/>
      <c r="CN28" s="830"/>
      <c r="CO28" s="386"/>
      <c r="CP28" s="189"/>
      <c r="CQ28" s="189"/>
      <c r="CR28" s="415"/>
      <c r="CS28" s="415"/>
      <c r="CT28" s="643"/>
      <c r="CU28" s="549"/>
      <c r="CV28" s="545">
        <f t="shared" si="2"/>
        <v>0</v>
      </c>
      <c r="CW28" s="293"/>
    </row>
    <row r="29" spans="1:102" x14ac:dyDescent="0.2">
      <c r="A29" s="227"/>
      <c r="B29" s="87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3">
        <v>64273.700887394109</v>
      </c>
      <c r="CM29" s="358">
        <v>64832.882420444119</v>
      </c>
      <c r="CN29" s="398">
        <v>68095.4075303641</v>
      </c>
      <c r="CO29" s="846">
        <v>68673.397233164098</v>
      </c>
      <c r="CP29" s="478">
        <v>68964.502988964116</v>
      </c>
      <c r="CQ29" s="478">
        <v>68958.492666304126</v>
      </c>
      <c r="CR29" s="514"/>
      <c r="CS29" s="514">
        <v>64832.882420444119</v>
      </c>
      <c r="CT29" s="458">
        <f>+CQ29-CN29</f>
        <v>863.08513594002579</v>
      </c>
      <c r="CU29" s="546">
        <f>(+(CQ29/CN29-1))*100</f>
        <v>1.2674645284341368</v>
      </c>
      <c r="CV29" s="545">
        <f>+CQ29-CN29-CT29</f>
        <v>0</v>
      </c>
      <c r="CW29" s="293"/>
      <c r="CX29" s="299"/>
    </row>
    <row r="30" spans="1:102" x14ac:dyDescent="0.2">
      <c r="A30" s="227"/>
      <c r="B30" s="87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3">
        <v>117561.52873895095</v>
      </c>
      <c r="CM30" s="358">
        <v>118703.21568404538</v>
      </c>
      <c r="CN30" s="398">
        <v>121458.06584994536</v>
      </c>
      <c r="CO30" s="846">
        <v>121997.58930793536</v>
      </c>
      <c r="CP30" s="478">
        <v>122616.96979891538</v>
      </c>
      <c r="CQ30" s="478">
        <v>124205.70115333539</v>
      </c>
      <c r="CR30" s="514"/>
      <c r="CS30" s="514">
        <v>118703.21568404538</v>
      </c>
      <c r="CT30" s="458">
        <f>+CQ30-CN30</f>
        <v>2747.6353033900377</v>
      </c>
      <c r="CU30" s="546">
        <f>(+(CQ30/CN30-1))*100</f>
        <v>2.2622090053571187</v>
      </c>
      <c r="CV30" s="545">
        <f t="shared" ref="CV30:CV36" si="8">+CQ30-CN30-CT30</f>
        <v>0</v>
      </c>
      <c r="CW30" s="293"/>
      <c r="CX30" s="299"/>
    </row>
    <row r="31" spans="1:102" x14ac:dyDescent="0.2">
      <c r="A31" s="227"/>
      <c r="B31" s="87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3">
        <v>175573.3817957885</v>
      </c>
      <c r="CM31" s="358">
        <v>177203.63884149294</v>
      </c>
      <c r="CN31" s="398">
        <v>180012.81075678291</v>
      </c>
      <c r="CO31" s="846">
        <v>180482.8064790529</v>
      </c>
      <c r="CP31" s="478">
        <v>181150.98635317292</v>
      </c>
      <c r="CQ31" s="478">
        <v>182997.09707334294</v>
      </c>
      <c r="CR31" s="514"/>
      <c r="CS31" s="514">
        <v>177203.63884149294</v>
      </c>
      <c r="CT31" s="458">
        <f>+CQ31-CN31</f>
        <v>2984.2863165600284</v>
      </c>
      <c r="CU31" s="546">
        <f>(+(CQ31/CN31-1))*100</f>
        <v>1.6578188541215066</v>
      </c>
      <c r="CV31" s="545">
        <f t="shared" si="8"/>
        <v>0</v>
      </c>
      <c r="CW31" s="293"/>
      <c r="CX31" s="299"/>
    </row>
    <row r="32" spans="1:10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194"/>
      <c r="CL32" s="788"/>
      <c r="CM32" s="815"/>
      <c r="CN32" s="831"/>
      <c r="CO32" s="751"/>
      <c r="CP32" s="377"/>
      <c r="CQ32" s="377"/>
      <c r="CR32" s="416"/>
      <c r="CS32" s="416"/>
      <c r="CT32" s="643"/>
      <c r="CU32" s="549"/>
      <c r="CV32" s="545">
        <f t="shared" si="8"/>
        <v>0</v>
      </c>
      <c r="CW32" s="293"/>
    </row>
    <row r="33" spans="1:102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87.292332011896207</v>
      </c>
      <c r="CK33" s="617">
        <v>87.567595736631304</v>
      </c>
      <c r="CL33" s="618">
        <v>87.543941482354342</v>
      </c>
      <c r="CM33" s="617">
        <v>86.715051489081475</v>
      </c>
      <c r="CN33" s="616">
        <v>87.302559332426512</v>
      </c>
      <c r="CO33" s="851">
        <f>0.873508242612827*100</f>
        <v>87.350824261282696</v>
      </c>
      <c r="CP33" s="618">
        <f>0.874670800090686*100</f>
        <v>87.467080009068596</v>
      </c>
      <c r="CQ33" s="618">
        <f>0.874911718902532*100</f>
        <v>87.491171890253199</v>
      </c>
      <c r="CR33" s="616"/>
      <c r="CS33" s="616">
        <v>86.715051489081475</v>
      </c>
      <c r="CT33" s="458">
        <f>+CQ33-CN33</f>
        <v>0.18861255782668707</v>
      </c>
      <c r="CU33" s="546">
        <f>(+(CQ33/CN33-1))*100</f>
        <v>0.21604470621359173</v>
      </c>
      <c r="CV33" s="545">
        <f t="shared" si="8"/>
        <v>0</v>
      </c>
      <c r="CW33" s="742"/>
    </row>
    <row r="34" spans="1:102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83.148498474244661</v>
      </c>
      <c r="CK34" s="617">
        <v>83.733293649817028</v>
      </c>
      <c r="CL34" s="618">
        <v>83.718849979472864</v>
      </c>
      <c r="CM34" s="617">
        <v>83.369955898863651</v>
      </c>
      <c r="CN34" s="616">
        <v>83.691851986804338</v>
      </c>
      <c r="CO34" s="851">
        <f>0.837331923193642*100</f>
        <v>83.733192319364207</v>
      </c>
      <c r="CP34" s="618">
        <f>0.838567338547304*100</f>
        <v>83.856733854730408</v>
      </c>
      <c r="CQ34" s="618">
        <f>0.84068896292453*100</f>
        <v>84.068896292453005</v>
      </c>
      <c r="CR34" s="616"/>
      <c r="CS34" s="616">
        <v>83.369955898863651</v>
      </c>
      <c r="CT34" s="458">
        <f>+CQ34-CN34</f>
        <v>0.37704430564866698</v>
      </c>
      <c r="CU34" s="546">
        <f>(+(CQ34/CN34-1))*100</f>
        <v>0.45051495061683156</v>
      </c>
      <c r="CV34" s="545">
        <f t="shared" si="8"/>
        <v>0</v>
      </c>
      <c r="CW34" s="293"/>
    </row>
    <row r="35" spans="1:102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85.80721297212456</v>
      </c>
      <c r="CK35" s="617">
        <v>86.154208139066057</v>
      </c>
      <c r="CL35" s="618">
        <v>86.159946978577324</v>
      </c>
      <c r="CM35" s="617">
        <v>85.954494431034163</v>
      </c>
      <c r="CN35" s="616">
        <v>86.144215889572635</v>
      </c>
      <c r="CO35" s="851">
        <f>0.86167515147777*100</f>
        <v>86.167515147776996</v>
      </c>
      <c r="CP35" s="618">
        <f>0.862401628679151*100</f>
        <v>86.240162867915103</v>
      </c>
      <c r="CQ35" s="618">
        <f>0.863650110840055*100</f>
        <v>86.365011084005502</v>
      </c>
      <c r="CR35" s="616"/>
      <c r="CS35" s="616">
        <v>85.954494431034163</v>
      </c>
      <c r="CT35" s="458">
        <f>+CQ35-CN35</f>
        <v>0.22079519443286699</v>
      </c>
      <c r="CU35" s="546">
        <f>(+(CQ35/CN35-1))*100</f>
        <v>0.25630878655382716</v>
      </c>
      <c r="CV35" s="545">
        <f t="shared" si="8"/>
        <v>0</v>
      </c>
      <c r="CW35" s="293"/>
    </row>
    <row r="36" spans="1:10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5"/>
      <c r="CL36" s="789"/>
      <c r="CM36" s="816"/>
      <c r="CN36" s="832"/>
      <c r="CO36" s="388"/>
      <c r="CP36" s="190"/>
      <c r="CQ36" s="190"/>
      <c r="CR36" s="417"/>
      <c r="CS36" s="417"/>
      <c r="CT36" s="644" t="s">
        <v>3</v>
      </c>
      <c r="CU36" s="550"/>
      <c r="CV36" s="545" t="e">
        <f t="shared" si="8"/>
        <v>#VALUE!</v>
      </c>
      <c r="CW36" s="293"/>
    </row>
    <row r="37" spans="1:102" ht="12.75" customHeight="1" x14ac:dyDescent="0.2">
      <c r="A37" s="227"/>
      <c r="B37" s="87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9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3">
        <v>2964.7953002915447</v>
      </c>
      <c r="CM37" s="358">
        <v>2968.9111603498532</v>
      </c>
      <c r="CN37" s="398">
        <v>2969.3623848396496</v>
      </c>
      <c r="CO37" s="478">
        <v>2969.3623848396496</v>
      </c>
      <c r="CP37" s="478">
        <v>2969.3623848396496</v>
      </c>
      <c r="CQ37" s="478">
        <v>2969.3623848396496</v>
      </c>
      <c r="CR37" s="514">
        <v>2981.7591486880456</v>
      </c>
      <c r="CS37" s="478">
        <v>2968.9111603498532</v>
      </c>
      <c r="CT37" s="384">
        <f>+CR37-CN37</f>
        <v>12.396763848395949</v>
      </c>
      <c r="CU37" s="546">
        <f>(+(CR37/CN37-1))*100</f>
        <v>0.41748908491898717</v>
      </c>
      <c r="CV37" s="545">
        <f t="shared" si="2"/>
        <v>0</v>
      </c>
      <c r="CW37" s="293"/>
      <c r="CX37" s="299"/>
    </row>
    <row r="38" spans="1:102" x14ac:dyDescent="0.2">
      <c r="A38" s="227"/>
      <c r="B38" s="87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9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3">
        <v>1512.8167288629741</v>
      </c>
      <c r="CM38" s="358">
        <v>1512.8477492711372</v>
      </c>
      <c r="CN38" s="398">
        <v>1512.8743381924203</v>
      </c>
      <c r="CO38" s="478">
        <v>1512.8743381924203</v>
      </c>
      <c r="CP38" s="478">
        <v>1512.8743381924203</v>
      </c>
      <c r="CQ38" s="478">
        <v>1512.8743381924203</v>
      </c>
      <c r="CR38" s="514">
        <v>1512.9053586005834</v>
      </c>
      <c r="CS38" s="478">
        <v>1512.8477492711372</v>
      </c>
      <c r="CT38" s="384">
        <f>+CR38-CN38</f>
        <v>3.1020408163158208E-2</v>
      </c>
      <c r="CU38" s="546">
        <f>(+(CR38/CN38-1))*100</f>
        <v>2.0504286033506958E-3</v>
      </c>
      <c r="CV38" s="545">
        <f t="shared" si="2"/>
        <v>0</v>
      </c>
      <c r="CW38" s="293"/>
      <c r="CX38" s="299"/>
    </row>
    <row r="39" spans="1:102" ht="12.75" customHeight="1" x14ac:dyDescent="0.2">
      <c r="A39" s="227"/>
      <c r="B39" s="87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9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3">
        <v>10377.922760000003</v>
      </c>
      <c r="CM39" s="358">
        <v>10378.135560000002</v>
      </c>
      <c r="CN39" s="398">
        <v>10378.317960000004</v>
      </c>
      <c r="CO39" s="478">
        <v>10378.317960000004</v>
      </c>
      <c r="CP39" s="478">
        <v>10378.317960000004</v>
      </c>
      <c r="CQ39" s="478">
        <v>10378.317960000004</v>
      </c>
      <c r="CR39" s="514">
        <v>10378.530760000003</v>
      </c>
      <c r="CS39" s="478">
        <v>10378.135560000002</v>
      </c>
      <c r="CT39" s="384">
        <f>+CR39-CN39</f>
        <v>0.21279999999933352</v>
      </c>
      <c r="CU39" s="546">
        <f>(+(CR39/CN39-1))*100</f>
        <v>2.0504286033506958E-3</v>
      </c>
      <c r="CV39" s="545">
        <f t="shared" si="2"/>
        <v>0</v>
      </c>
      <c r="CW39" s="293"/>
      <c r="CX39" s="299"/>
    </row>
    <row r="40" spans="1:102" ht="12.75" customHeight="1" x14ac:dyDescent="0.2">
      <c r="A40" s="227"/>
      <c r="B40" s="87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9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3">
        <v>0</v>
      </c>
      <c r="CM40" s="358">
        <v>0</v>
      </c>
      <c r="CN40" s="398">
        <v>0</v>
      </c>
      <c r="CO40" s="478">
        <v>0</v>
      </c>
      <c r="CP40" s="478">
        <v>0</v>
      </c>
      <c r="CQ40" s="478">
        <v>0</v>
      </c>
      <c r="CR40" s="514">
        <v>0</v>
      </c>
      <c r="CS40" s="478">
        <v>0</v>
      </c>
      <c r="CT40" s="384" t="s">
        <v>3</v>
      </c>
      <c r="CU40" s="546" t="s">
        <v>3</v>
      </c>
      <c r="CV40" s="545" t="e">
        <f t="shared" si="2"/>
        <v>#VALUE!</v>
      </c>
      <c r="CW40" s="293"/>
      <c r="CX40" s="299"/>
    </row>
    <row r="41" spans="1:102" x14ac:dyDescent="0.2">
      <c r="A41" s="227"/>
      <c r="B41" s="87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9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3">
        <v>1451.9785714285704</v>
      </c>
      <c r="CM41" s="358">
        <v>1456.0634110787162</v>
      </c>
      <c r="CN41" s="398">
        <v>1456.4880466472293</v>
      </c>
      <c r="CO41" s="478">
        <v>1456.4880466472293</v>
      </c>
      <c r="CP41" s="478">
        <v>1456.4880466472293</v>
      </c>
      <c r="CQ41" s="478">
        <v>1456.4880466472293</v>
      </c>
      <c r="CR41" s="514">
        <v>1468.8537900874624</v>
      </c>
      <c r="CS41" s="478">
        <v>1456.0634110787162</v>
      </c>
      <c r="CT41" s="384">
        <f>+CR41-CN41</f>
        <v>12.365743440233018</v>
      </c>
      <c r="CU41" s="546">
        <f>(+(CR41/CN41-1))*100</f>
        <v>0.84901098012430953</v>
      </c>
      <c r="CV41" s="545">
        <f t="shared" si="2"/>
        <v>0</v>
      </c>
      <c r="CW41" s="293"/>
      <c r="CX41" s="299"/>
    </row>
    <row r="42" spans="1:102" ht="13.5" x14ac:dyDescent="0.2">
      <c r="A42" s="227"/>
      <c r="B42" s="87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9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3">
        <v>9960.572999999993</v>
      </c>
      <c r="CM42" s="358">
        <v>9988.5949999999939</v>
      </c>
      <c r="CN42" s="398">
        <v>9991.5079999999944</v>
      </c>
      <c r="CO42" s="478">
        <v>9991.5079999999944</v>
      </c>
      <c r="CP42" s="478">
        <v>9991.5079999999944</v>
      </c>
      <c r="CQ42" s="478">
        <v>9991.5079999999944</v>
      </c>
      <c r="CR42" s="514">
        <v>10076.336999999992</v>
      </c>
      <c r="CS42" s="478">
        <v>9988.5949999999939</v>
      </c>
      <c r="CT42" s="384">
        <f>+CR42-CN42</f>
        <v>84.828999999997905</v>
      </c>
      <c r="CU42" s="546">
        <f>(+(CR42/CN42-1))*100</f>
        <v>0.84901098012430953</v>
      </c>
      <c r="CV42" s="545">
        <f t="shared" si="2"/>
        <v>0</v>
      </c>
      <c r="CW42" s="293"/>
      <c r="CX42" s="299"/>
    </row>
    <row r="43" spans="1:102" ht="12.75" customHeight="1" x14ac:dyDescent="0.2">
      <c r="A43" s="227"/>
      <c r="B43" s="877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9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3">
        <v>1057.0849999999994</v>
      </c>
      <c r="CM43" s="358">
        <v>1139.6069999999995</v>
      </c>
      <c r="CN43" s="398">
        <v>1188.0199999999995</v>
      </c>
      <c r="CO43" s="478">
        <v>1188.0199999999995</v>
      </c>
      <c r="CP43" s="478">
        <v>1188.0199999999995</v>
      </c>
      <c r="CQ43" s="478">
        <v>1188.0199999999995</v>
      </c>
      <c r="CR43" s="514">
        <v>1268.8489999999995</v>
      </c>
      <c r="CS43" s="478">
        <v>1139.6069999999995</v>
      </c>
      <c r="CT43" s="384">
        <f>+CR43-CN43</f>
        <v>80.828999999999951</v>
      </c>
      <c r="CU43" s="546">
        <f>(+(CR43/CN43-1))*100</f>
        <v>6.803673338832672</v>
      </c>
      <c r="CV43" s="545">
        <f t="shared" si="2"/>
        <v>0</v>
      </c>
      <c r="CW43" s="293"/>
      <c r="CX43" s="299"/>
    </row>
    <row r="44" spans="1:102" x14ac:dyDescent="0.2">
      <c r="A44" s="227"/>
      <c r="B44" s="87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9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3">
        <v>0</v>
      </c>
      <c r="CM44" s="358">
        <v>0</v>
      </c>
      <c r="CN44" s="398">
        <v>0</v>
      </c>
      <c r="CO44" s="478">
        <v>0</v>
      </c>
      <c r="CP44" s="478">
        <v>0</v>
      </c>
      <c r="CQ44" s="478">
        <v>0</v>
      </c>
      <c r="CR44" s="514">
        <v>0</v>
      </c>
      <c r="CS44" s="478">
        <v>0</v>
      </c>
      <c r="CT44" s="384" t="s">
        <v>3</v>
      </c>
      <c r="CU44" s="546" t="s">
        <v>3</v>
      </c>
      <c r="CV44" s="545" t="e">
        <f t="shared" si="2"/>
        <v>#VALUE!</v>
      </c>
      <c r="CW44" s="293"/>
    </row>
    <row r="45" spans="1:102" x14ac:dyDescent="0.2">
      <c r="A45" s="227"/>
      <c r="B45" s="877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2">+AQ46+AQ49</f>
        <v>0</v>
      </c>
      <c r="AR45" s="333">
        <f t="shared" si="12"/>
        <v>0</v>
      </c>
      <c r="AS45" s="333">
        <f t="shared" si="12"/>
        <v>0</v>
      </c>
      <c r="AT45" s="196">
        <f t="shared" si="12"/>
        <v>0.40466472303207002</v>
      </c>
      <c r="AU45" s="333">
        <f t="shared" si="12"/>
        <v>1.2771137026239066E-3</v>
      </c>
      <c r="AV45" s="374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63">
        <f t="shared" si="14"/>
        <v>42.889775510204082</v>
      </c>
      <c r="BM45" s="463">
        <f t="shared" si="14"/>
        <v>0.2</v>
      </c>
      <c r="BN45" s="333">
        <f t="shared" si="14"/>
        <v>0.55000000000000004</v>
      </c>
      <c r="BO45" s="333">
        <f t="shared" si="14"/>
        <v>0.6</v>
      </c>
      <c r="BP45" s="333">
        <f t="shared" si="14"/>
        <v>23.377157208454815</v>
      </c>
      <c r="BQ45" s="333">
        <f t="shared" si="14"/>
        <v>118.84701221574343</v>
      </c>
      <c r="BR45" s="368">
        <f t="shared" si="14"/>
        <v>167.33179602623909</v>
      </c>
      <c r="BS45" s="477">
        <f t="shared" ref="BS45:CK45" si="15">+BS46+BS49</f>
        <v>120.92988466034986</v>
      </c>
      <c r="BT45" s="368">
        <f t="shared" si="15"/>
        <v>209.33883865597659</v>
      </c>
      <c r="BU45" s="512">
        <f t="shared" si="15"/>
        <v>87.879145138483906</v>
      </c>
      <c r="BV45" s="512">
        <f t="shared" si="15"/>
        <v>0.49577259475218655</v>
      </c>
      <c r="BW45" s="512">
        <f t="shared" si="15"/>
        <v>67.394652016034996</v>
      </c>
      <c r="BX45" s="512">
        <f t="shared" si="15"/>
        <v>0.24577259475218657</v>
      </c>
      <c r="BY45" s="368">
        <f t="shared" si="15"/>
        <v>14.107194333819198</v>
      </c>
      <c r="BZ45" s="512">
        <f t="shared" si="15"/>
        <v>0.45</v>
      </c>
      <c r="CA45" s="512">
        <f t="shared" si="15"/>
        <v>0.3</v>
      </c>
      <c r="CB45" s="368">
        <f t="shared" si="15"/>
        <v>0.40408163265306118</v>
      </c>
      <c r="CC45" s="512">
        <f t="shared" si="15"/>
        <v>72.245680758017485</v>
      </c>
      <c r="CD45" s="368">
        <f t="shared" si="15"/>
        <v>0.6</v>
      </c>
      <c r="CE45" s="368">
        <f t="shared" si="15"/>
        <v>0.55000000000000004</v>
      </c>
      <c r="CF45" s="368">
        <f t="shared" si="15"/>
        <v>0.4</v>
      </c>
      <c r="CG45" s="368">
        <f t="shared" si="15"/>
        <v>0.35</v>
      </c>
      <c r="CH45" s="368">
        <f t="shared" si="15"/>
        <v>0.71</v>
      </c>
      <c r="CI45" s="368">
        <f t="shared" si="15"/>
        <v>0.6426822157434402</v>
      </c>
      <c r="CJ45" s="368">
        <f t="shared" si="15"/>
        <v>0.62830903790087456</v>
      </c>
      <c r="CK45" s="368">
        <f t="shared" si="15"/>
        <v>0.15</v>
      </c>
      <c r="CL45" s="477">
        <v>0.26644314868804664</v>
      </c>
      <c r="CM45" s="368">
        <v>0.7</v>
      </c>
      <c r="CN45" s="512">
        <v>0.65</v>
      </c>
      <c r="CO45" s="852">
        <f>+CO46+CO49</f>
        <v>0.65</v>
      </c>
      <c r="CP45" s="800">
        <f>+CP46+CP49</f>
        <v>0.65</v>
      </c>
      <c r="CQ45" s="800">
        <f>+CQ46+CQ49</f>
        <v>0.65</v>
      </c>
      <c r="CR45" s="801">
        <f>+CR46+CR49</f>
        <v>0.65</v>
      </c>
      <c r="CS45" s="512">
        <f>+CS46+CS49</f>
        <v>0.7</v>
      </c>
      <c r="CT45" s="384">
        <f t="shared" ref="CT45:CT51" si="16">+CR45-CN45</f>
        <v>0</v>
      </c>
      <c r="CU45" s="546">
        <f t="shared" ref="CU45:CU51" si="17">(+(CR45/CN45-1))*100</f>
        <v>0</v>
      </c>
      <c r="CV45" s="545">
        <f t="shared" si="2"/>
        <v>0</v>
      </c>
      <c r="CW45" s="293"/>
    </row>
    <row r="46" spans="1:102" x14ac:dyDescent="0.2">
      <c r="A46" s="227"/>
      <c r="B46" s="877"/>
      <c r="C46" s="17"/>
      <c r="D46" s="22" t="s">
        <v>22</v>
      </c>
      <c r="E46" s="124">
        <f t="shared" ref="E46:AL46" si="18">+E47/E$84+E48</f>
        <v>0</v>
      </c>
      <c r="F46" s="124">
        <f t="shared" si="18"/>
        <v>0</v>
      </c>
      <c r="G46" s="124">
        <f t="shared" si="18"/>
        <v>0.78</v>
      </c>
      <c r="H46" s="124">
        <f t="shared" si="18"/>
        <v>0</v>
      </c>
      <c r="I46" s="124">
        <f t="shared" si="18"/>
        <v>0</v>
      </c>
      <c r="J46" s="124">
        <f t="shared" si="18"/>
        <v>5.7388809182209476E-2</v>
      </c>
      <c r="K46" s="124">
        <f t="shared" si="18"/>
        <v>0</v>
      </c>
      <c r="L46" s="124">
        <f t="shared" si="18"/>
        <v>0</v>
      </c>
      <c r="M46" s="123">
        <f t="shared" si="18"/>
        <v>0.03</v>
      </c>
      <c r="N46" s="124">
        <f t="shared" si="18"/>
        <v>0.02</v>
      </c>
      <c r="O46" s="124">
        <f t="shared" si="18"/>
        <v>0.02</v>
      </c>
      <c r="P46" s="180">
        <f t="shared" si="18"/>
        <v>0</v>
      </c>
      <c r="Q46" s="124">
        <f t="shared" si="18"/>
        <v>0</v>
      </c>
      <c r="R46" s="124">
        <f t="shared" si="18"/>
        <v>0</v>
      </c>
      <c r="S46" s="196">
        <f t="shared" si="18"/>
        <v>0</v>
      </c>
      <c r="T46" s="196">
        <f t="shared" si="18"/>
        <v>0</v>
      </c>
      <c r="U46" s="196">
        <f t="shared" si="18"/>
        <v>0</v>
      </c>
      <c r="V46" s="196">
        <f t="shared" si="18"/>
        <v>0</v>
      </c>
      <c r="W46" s="196">
        <f t="shared" si="18"/>
        <v>0</v>
      </c>
      <c r="X46" s="196">
        <f t="shared" si="18"/>
        <v>0</v>
      </c>
      <c r="Y46" s="196">
        <f t="shared" si="18"/>
        <v>0</v>
      </c>
      <c r="Z46" s="196">
        <f t="shared" si="18"/>
        <v>0</v>
      </c>
      <c r="AA46" s="196">
        <f t="shared" si="18"/>
        <v>0</v>
      </c>
      <c r="AB46" s="196">
        <f t="shared" si="18"/>
        <v>9.5504655172413792E-3</v>
      </c>
      <c r="AC46" s="196">
        <f t="shared" si="18"/>
        <v>15.950432276657061</v>
      </c>
      <c r="AD46" s="196">
        <f t="shared" si="18"/>
        <v>0</v>
      </c>
      <c r="AE46" s="196">
        <f t="shared" si="18"/>
        <v>0</v>
      </c>
      <c r="AF46" s="196">
        <f t="shared" si="18"/>
        <v>0</v>
      </c>
      <c r="AG46" s="196">
        <f t="shared" si="18"/>
        <v>0</v>
      </c>
      <c r="AH46" s="196">
        <f t="shared" si="18"/>
        <v>4.3541364296081275E-3</v>
      </c>
      <c r="AI46" s="196">
        <f t="shared" si="18"/>
        <v>0</v>
      </c>
      <c r="AJ46" s="196">
        <f t="shared" si="18"/>
        <v>7.2765647743813684</v>
      </c>
      <c r="AK46" s="196">
        <f t="shared" si="18"/>
        <v>0</v>
      </c>
      <c r="AL46" s="196">
        <f t="shared" si="18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9">+AR47/AR$84+AR48</f>
        <v>0</v>
      </c>
      <c r="AS46" s="196">
        <f t="shared" si="19"/>
        <v>0</v>
      </c>
      <c r="AT46" s="196">
        <f t="shared" si="19"/>
        <v>0.40466472303207002</v>
      </c>
      <c r="AU46" s="196">
        <f t="shared" si="19"/>
        <v>1.2771137026239066E-3</v>
      </c>
      <c r="AV46" s="374">
        <f t="shared" si="19"/>
        <v>1.2771137026239066E-3</v>
      </c>
      <c r="AW46" s="196">
        <f t="shared" si="19"/>
        <v>0.15</v>
      </c>
      <c r="AX46" s="196">
        <f t="shared" si="19"/>
        <v>0</v>
      </c>
      <c r="AY46" s="196">
        <f t="shared" si="19"/>
        <v>0</v>
      </c>
      <c r="AZ46" s="196">
        <f t="shared" si="19"/>
        <v>0</v>
      </c>
      <c r="BA46" s="196">
        <f t="shared" si="19"/>
        <v>0.5</v>
      </c>
      <c r="BB46" s="196">
        <f t="shared" si="19"/>
        <v>0.9</v>
      </c>
      <c r="BC46" s="196">
        <f t="shared" si="19"/>
        <v>0.9</v>
      </c>
      <c r="BD46" s="196">
        <f t="shared" si="19"/>
        <v>1.1000000000000001</v>
      </c>
      <c r="BE46" s="196">
        <f t="shared" si="19"/>
        <v>0.35</v>
      </c>
      <c r="BF46" s="196">
        <f t="shared" si="19"/>
        <v>0.2</v>
      </c>
      <c r="BG46" s="196">
        <f t="shared" si="19"/>
        <v>8.7463556851311949E-2</v>
      </c>
      <c r="BH46" s="196">
        <f t="shared" si="19"/>
        <v>0.13119533527696792</v>
      </c>
      <c r="BI46" s="196">
        <f t="shared" si="19"/>
        <v>0.64577259475218662</v>
      </c>
      <c r="BJ46" s="196">
        <f t="shared" si="19"/>
        <v>0.35</v>
      </c>
      <c r="BK46" s="196">
        <f t="shared" si="19"/>
        <v>0</v>
      </c>
      <c r="BL46" s="463">
        <f t="shared" si="19"/>
        <v>0.2</v>
      </c>
      <c r="BM46" s="463">
        <f t="shared" si="19"/>
        <v>0.2</v>
      </c>
      <c r="BN46" s="333">
        <f t="shared" si="19"/>
        <v>0.55000000000000004</v>
      </c>
      <c r="BO46" s="333">
        <f t="shared" si="19"/>
        <v>0.6</v>
      </c>
      <c r="BP46" s="333">
        <f t="shared" si="19"/>
        <v>1.1000000000000001</v>
      </c>
      <c r="BQ46" s="333">
        <f t="shared" si="19"/>
        <v>0.7</v>
      </c>
      <c r="BR46" s="368">
        <f t="shared" si="19"/>
        <v>0.47288629737609333</v>
      </c>
      <c r="BS46" s="477">
        <f t="shared" si="19"/>
        <v>0.25</v>
      </c>
      <c r="BT46" s="368">
        <f t="shared" si="19"/>
        <v>0</v>
      </c>
      <c r="BU46" s="512">
        <f t="shared" si="19"/>
        <v>5.0736151603498545</v>
      </c>
      <c r="BV46" s="512">
        <f t="shared" si="19"/>
        <v>0.49577259475218655</v>
      </c>
      <c r="BW46" s="512">
        <f t="shared" ref="BW46:CK46" si="20">+BW47/BW$84+BW48</f>
        <v>0.35830903790087465</v>
      </c>
      <c r="BX46" s="512">
        <f t="shared" si="20"/>
        <v>0.24577259475218657</v>
      </c>
      <c r="BY46" s="368">
        <f t="shared" si="20"/>
        <v>5.0606413994169088</v>
      </c>
      <c r="BZ46" s="512">
        <f t="shared" si="20"/>
        <v>0.45</v>
      </c>
      <c r="CA46" s="512">
        <f t="shared" si="20"/>
        <v>0.3</v>
      </c>
      <c r="CB46" s="368">
        <f t="shared" si="20"/>
        <v>0.40408163265306118</v>
      </c>
      <c r="CC46" s="512">
        <f t="shared" si="20"/>
        <v>0.7</v>
      </c>
      <c r="CD46" s="368">
        <f t="shared" si="20"/>
        <v>0.6</v>
      </c>
      <c r="CE46" s="368">
        <f t="shared" si="20"/>
        <v>0.55000000000000004</v>
      </c>
      <c r="CF46" s="368">
        <f t="shared" si="20"/>
        <v>0.4</v>
      </c>
      <c r="CG46" s="368">
        <f t="shared" si="20"/>
        <v>0.35</v>
      </c>
      <c r="CH46" s="368">
        <f t="shared" si="20"/>
        <v>0.71</v>
      </c>
      <c r="CI46" s="368">
        <f t="shared" si="20"/>
        <v>0.6426822157434402</v>
      </c>
      <c r="CJ46" s="368">
        <f t="shared" si="20"/>
        <v>0.62830903790087456</v>
      </c>
      <c r="CK46" s="368">
        <f t="shared" si="20"/>
        <v>0.15</v>
      </c>
      <c r="CL46" s="477">
        <v>0.26644314868804664</v>
      </c>
      <c r="CM46" s="368">
        <v>0.7</v>
      </c>
      <c r="CN46" s="477">
        <v>0.65</v>
      </c>
      <c r="CO46" s="852">
        <f>+CO47/CO$84+CO48</f>
        <v>0.65</v>
      </c>
      <c r="CP46" s="800">
        <f>+CP47/CP$84+CP48</f>
        <v>0.65</v>
      </c>
      <c r="CQ46" s="800">
        <f>+CQ47/CQ$84+CQ48</f>
        <v>0.65</v>
      </c>
      <c r="CR46" s="801">
        <f>+CR47/CR$84+CR48</f>
        <v>0.65</v>
      </c>
      <c r="CS46" s="477">
        <f>+CS47/CS$84+CS48</f>
        <v>0.7</v>
      </c>
      <c r="CT46" s="384">
        <f t="shared" si="16"/>
        <v>0</v>
      </c>
      <c r="CU46" s="546">
        <f t="shared" si="17"/>
        <v>0</v>
      </c>
      <c r="CV46" s="545">
        <f t="shared" si="2"/>
        <v>0</v>
      </c>
      <c r="CW46" s="293"/>
    </row>
    <row r="47" spans="1:102" ht="12.75" customHeight="1" outlineLevel="1" x14ac:dyDescent="0.2">
      <c r="A47" s="227"/>
      <c r="B47" s="87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77">
        <v>0.25</v>
      </c>
      <c r="CM47" s="368">
        <v>0</v>
      </c>
      <c r="CN47" s="477">
        <v>0</v>
      </c>
      <c r="CO47" s="852">
        <v>0</v>
      </c>
      <c r="CP47" s="800">
        <v>0</v>
      </c>
      <c r="CQ47" s="800">
        <v>0</v>
      </c>
      <c r="CR47" s="801">
        <v>0</v>
      </c>
      <c r="CS47" s="800">
        <v>0</v>
      </c>
      <c r="CT47" s="384">
        <f t="shared" si="16"/>
        <v>0</v>
      </c>
      <c r="CU47" s="547" t="e">
        <f t="shared" si="17"/>
        <v>#DIV/0!</v>
      </c>
      <c r="CV47" s="545">
        <f t="shared" si="2"/>
        <v>0</v>
      </c>
      <c r="CW47" s="293"/>
    </row>
    <row r="48" spans="1:102" ht="12.75" customHeight="1" outlineLevel="1" x14ac:dyDescent="0.2">
      <c r="A48" s="227"/>
      <c r="B48" s="87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77">
        <v>0.23</v>
      </c>
      <c r="CM48" s="368">
        <v>0.7</v>
      </c>
      <c r="CN48" s="512">
        <v>0.65</v>
      </c>
      <c r="CO48" s="852">
        <v>0.65</v>
      </c>
      <c r="CP48" s="800">
        <v>0.65</v>
      </c>
      <c r="CQ48" s="800">
        <v>0.65</v>
      </c>
      <c r="CR48" s="801">
        <v>0.65</v>
      </c>
      <c r="CS48" s="801">
        <v>0.7</v>
      </c>
      <c r="CT48" s="384">
        <f t="shared" si="16"/>
        <v>0</v>
      </c>
      <c r="CU48" s="546">
        <f t="shared" si="17"/>
        <v>0</v>
      </c>
      <c r="CV48" s="545">
        <f t="shared" si="2"/>
        <v>0</v>
      </c>
      <c r="CW48" s="293"/>
    </row>
    <row r="49" spans="1:102" x14ac:dyDescent="0.2">
      <c r="A49" s="227"/>
      <c r="B49" s="877"/>
      <c r="C49" s="17"/>
      <c r="D49" s="22" t="s">
        <v>37</v>
      </c>
      <c r="E49" s="124">
        <f t="shared" ref="E49:AI49" si="21">+E50/E$84+E51</f>
        <v>3.5868005738880919</v>
      </c>
      <c r="F49" s="124">
        <f t="shared" si="21"/>
        <v>0</v>
      </c>
      <c r="G49" s="124">
        <f t="shared" si="21"/>
        <v>3.5494978479196555</v>
      </c>
      <c r="H49" s="124">
        <f t="shared" si="21"/>
        <v>0</v>
      </c>
      <c r="I49" s="124">
        <f t="shared" si="21"/>
        <v>0</v>
      </c>
      <c r="J49" s="124">
        <f t="shared" si="21"/>
        <v>0</v>
      </c>
      <c r="K49" s="124">
        <f t="shared" si="21"/>
        <v>0</v>
      </c>
      <c r="L49" s="124">
        <f t="shared" si="21"/>
        <v>0</v>
      </c>
      <c r="M49" s="123">
        <f t="shared" si="21"/>
        <v>0</v>
      </c>
      <c r="N49" s="124">
        <f t="shared" si="21"/>
        <v>0</v>
      </c>
      <c r="O49" s="124">
        <f t="shared" si="21"/>
        <v>0</v>
      </c>
      <c r="P49" s="180">
        <f t="shared" si="21"/>
        <v>0</v>
      </c>
      <c r="Q49" s="124">
        <f t="shared" si="21"/>
        <v>0</v>
      </c>
      <c r="R49" s="124">
        <f t="shared" si="21"/>
        <v>0</v>
      </c>
      <c r="S49" s="196">
        <f t="shared" si="21"/>
        <v>0</v>
      </c>
      <c r="T49" s="196">
        <f t="shared" si="21"/>
        <v>0</v>
      </c>
      <c r="U49" s="196">
        <f t="shared" si="21"/>
        <v>0</v>
      </c>
      <c r="V49" s="196">
        <f t="shared" si="21"/>
        <v>0</v>
      </c>
      <c r="W49" s="196">
        <f t="shared" si="21"/>
        <v>0</v>
      </c>
      <c r="X49" s="196">
        <f t="shared" si="21"/>
        <v>0</v>
      </c>
      <c r="Y49" s="196">
        <f t="shared" si="21"/>
        <v>0</v>
      </c>
      <c r="Z49" s="196">
        <f t="shared" si="21"/>
        <v>0</v>
      </c>
      <c r="AA49" s="196">
        <f t="shared" si="21"/>
        <v>0</v>
      </c>
      <c r="AB49" s="196">
        <f t="shared" si="21"/>
        <v>0</v>
      </c>
      <c r="AC49" s="196">
        <f t="shared" si="21"/>
        <v>0</v>
      </c>
      <c r="AD49" s="196">
        <f t="shared" si="21"/>
        <v>0</v>
      </c>
      <c r="AE49" s="196">
        <f t="shared" si="21"/>
        <v>0</v>
      </c>
      <c r="AF49" s="196">
        <f t="shared" si="21"/>
        <v>0</v>
      </c>
      <c r="AG49" s="196">
        <f t="shared" si="21"/>
        <v>3.6269956458635702</v>
      </c>
      <c r="AH49" s="196">
        <f t="shared" si="21"/>
        <v>18.13933236574746</v>
      </c>
      <c r="AI49" s="196">
        <f t="shared" si="21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f t="shared" ref="AY49:BV49" si="22">+AY50/AY$84+AY51</f>
        <v>0</v>
      </c>
      <c r="AZ49" s="196">
        <f t="shared" si="22"/>
        <v>0</v>
      </c>
      <c r="BA49" s="196">
        <f t="shared" si="22"/>
        <v>0</v>
      </c>
      <c r="BB49" s="196">
        <f t="shared" si="22"/>
        <v>0</v>
      </c>
      <c r="BC49" s="196">
        <f t="shared" si="22"/>
        <v>0</v>
      </c>
      <c r="BD49" s="196">
        <f t="shared" si="22"/>
        <v>0</v>
      </c>
      <c r="BE49" s="196">
        <f t="shared" si="22"/>
        <v>0</v>
      </c>
      <c r="BF49" s="196">
        <f t="shared" si="22"/>
        <v>0</v>
      </c>
      <c r="BG49" s="196">
        <f t="shared" si="22"/>
        <v>0</v>
      </c>
      <c r="BH49" s="196">
        <f t="shared" si="22"/>
        <v>0</v>
      </c>
      <c r="BI49" s="196">
        <f t="shared" si="22"/>
        <v>0</v>
      </c>
      <c r="BJ49" s="196">
        <f t="shared" si="22"/>
        <v>0</v>
      </c>
      <c r="BK49" s="196">
        <f t="shared" si="22"/>
        <v>0</v>
      </c>
      <c r="BL49" s="463">
        <f t="shared" si="22"/>
        <v>42.689775510204079</v>
      </c>
      <c r="BM49" s="196">
        <f t="shared" si="22"/>
        <v>0</v>
      </c>
      <c r="BN49" s="333">
        <f t="shared" si="22"/>
        <v>0</v>
      </c>
      <c r="BO49" s="333">
        <f t="shared" si="22"/>
        <v>0</v>
      </c>
      <c r="BP49" s="333">
        <f t="shared" si="22"/>
        <v>22.277157208454813</v>
      </c>
      <c r="BQ49" s="333">
        <f t="shared" si="22"/>
        <v>118.14701221574343</v>
      </c>
      <c r="BR49" s="368">
        <f t="shared" si="22"/>
        <v>166.85890972886298</v>
      </c>
      <c r="BS49" s="477">
        <f t="shared" si="22"/>
        <v>120.67988466034986</v>
      </c>
      <c r="BT49" s="368">
        <f t="shared" si="22"/>
        <v>209.33883865597659</v>
      </c>
      <c r="BU49" s="512">
        <f t="shared" si="22"/>
        <v>82.805529978134047</v>
      </c>
      <c r="BV49" s="512">
        <f t="shared" si="22"/>
        <v>0</v>
      </c>
      <c r="BW49" s="512">
        <f t="shared" ref="BW49:CK49" si="23">+BW50/BW$84+BW51</f>
        <v>67.036342978134115</v>
      </c>
      <c r="BX49" s="512">
        <f t="shared" si="23"/>
        <v>0</v>
      </c>
      <c r="BY49" s="368">
        <f t="shared" si="23"/>
        <v>9.046552934402289</v>
      </c>
      <c r="BZ49" s="512">
        <f t="shared" si="23"/>
        <v>0</v>
      </c>
      <c r="CA49" s="512">
        <f t="shared" si="23"/>
        <v>0</v>
      </c>
      <c r="CB49" s="368">
        <f t="shared" si="23"/>
        <v>0</v>
      </c>
      <c r="CC49" s="512">
        <f t="shared" si="23"/>
        <v>71.545680758017483</v>
      </c>
      <c r="CD49" s="368">
        <f t="shared" si="23"/>
        <v>0</v>
      </c>
      <c r="CE49" s="368">
        <f t="shared" si="23"/>
        <v>0</v>
      </c>
      <c r="CF49" s="368">
        <f t="shared" si="23"/>
        <v>0</v>
      </c>
      <c r="CG49" s="368">
        <f t="shared" si="23"/>
        <v>0</v>
      </c>
      <c r="CH49" s="368">
        <f t="shared" si="23"/>
        <v>0</v>
      </c>
      <c r="CI49" s="368">
        <f t="shared" si="23"/>
        <v>0</v>
      </c>
      <c r="CJ49" s="368">
        <f t="shared" si="23"/>
        <v>0</v>
      </c>
      <c r="CK49" s="368">
        <f t="shared" si="23"/>
        <v>0</v>
      </c>
      <c r="CL49" s="477">
        <v>0</v>
      </c>
      <c r="CM49" s="368">
        <v>0</v>
      </c>
      <c r="CN49" s="477">
        <v>0</v>
      </c>
      <c r="CO49" s="852">
        <f>+CO50/CO$84+CO51</f>
        <v>0</v>
      </c>
      <c r="CP49" s="800">
        <f>+CP50/CP$84+CP51</f>
        <v>0</v>
      </c>
      <c r="CQ49" s="800">
        <f>+CQ50/CQ$84+CQ51</f>
        <v>0</v>
      </c>
      <c r="CR49" s="801">
        <f>+CR50/CR$84+CR51</f>
        <v>0</v>
      </c>
      <c r="CS49" s="800">
        <f>+CS50/CS$84+CS51</f>
        <v>0</v>
      </c>
      <c r="CT49" s="384">
        <f t="shared" si="16"/>
        <v>0</v>
      </c>
      <c r="CU49" s="547" t="e">
        <f t="shared" si="17"/>
        <v>#DIV/0!</v>
      </c>
      <c r="CV49" s="545">
        <f t="shared" si="2"/>
        <v>0</v>
      </c>
      <c r="CW49" s="293"/>
    </row>
    <row r="50" spans="1:102" ht="12.75" customHeight="1" outlineLevel="1" x14ac:dyDescent="0.2">
      <c r="A50" s="227"/>
      <c r="B50" s="87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77">
        <v>0</v>
      </c>
      <c r="CM50" s="368">
        <v>0</v>
      </c>
      <c r="CN50" s="512">
        <v>0</v>
      </c>
      <c r="CO50" s="852">
        <v>0</v>
      </c>
      <c r="CP50" s="800">
        <v>0</v>
      </c>
      <c r="CQ50" s="800">
        <v>0</v>
      </c>
      <c r="CR50" s="801">
        <v>0</v>
      </c>
      <c r="CS50" s="801">
        <v>0</v>
      </c>
      <c r="CT50" s="384">
        <f t="shared" si="16"/>
        <v>0</v>
      </c>
      <c r="CU50" s="547" t="e">
        <f t="shared" si="17"/>
        <v>#DIV/0!</v>
      </c>
      <c r="CV50" s="545">
        <f t="shared" si="2"/>
        <v>0</v>
      </c>
      <c r="CW50" s="293"/>
    </row>
    <row r="51" spans="1:102" ht="12.75" customHeight="1" outlineLevel="1" x14ac:dyDescent="0.2">
      <c r="A51" s="227"/>
      <c r="B51" s="87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77">
        <v>0</v>
      </c>
      <c r="CM51" s="368">
        <v>0</v>
      </c>
      <c r="CN51" s="512">
        <v>0</v>
      </c>
      <c r="CO51" s="852">
        <v>0</v>
      </c>
      <c r="CP51" s="800">
        <v>0</v>
      </c>
      <c r="CQ51" s="800">
        <v>0</v>
      </c>
      <c r="CR51" s="801">
        <v>0</v>
      </c>
      <c r="CS51" s="801">
        <v>0</v>
      </c>
      <c r="CT51" s="384">
        <f t="shared" si="16"/>
        <v>0</v>
      </c>
      <c r="CU51" s="547" t="e">
        <f t="shared" si="17"/>
        <v>#DIV/0!</v>
      </c>
      <c r="CV51" s="545">
        <f t="shared" si="2"/>
        <v>0</v>
      </c>
      <c r="CW51" s="293"/>
    </row>
    <row r="52" spans="1:10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7"/>
      <c r="CL52" s="790"/>
      <c r="CM52" s="817"/>
      <c r="CN52" s="833"/>
      <c r="CO52" s="393"/>
      <c r="CP52" s="191"/>
      <c r="CQ52" s="191"/>
      <c r="CR52" s="418"/>
      <c r="CS52" s="418"/>
      <c r="CT52" s="644"/>
      <c r="CU52" s="550"/>
      <c r="CV52" s="545">
        <f t="shared" si="2"/>
        <v>0</v>
      </c>
      <c r="CW52" s="293"/>
    </row>
    <row r="53" spans="1:102" ht="14.25" x14ac:dyDescent="0.2">
      <c r="A53" s="227"/>
      <c r="B53" s="11"/>
      <c r="C53" s="26"/>
      <c r="D53" s="511" t="s">
        <v>213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21958.154116558737</v>
      </c>
      <c r="CL53" s="373">
        <v>21807.960731962525</v>
      </c>
      <c r="CM53" s="358">
        <v>21973.04178363891</v>
      </c>
      <c r="CN53" s="398">
        <v>22184.292315662231</v>
      </c>
      <c r="CO53" s="846">
        <v>22257.154825732203</v>
      </c>
      <c r="CP53" s="478">
        <v>22364.413589015003</v>
      </c>
      <c r="CQ53" s="478">
        <v>22637.110556892549</v>
      </c>
      <c r="CR53" s="514"/>
      <c r="CS53" s="514">
        <v>21867.226238703053</v>
      </c>
      <c r="CT53" s="384">
        <f>+CQ53-CN53</f>
        <v>452.81824123031765</v>
      </c>
      <c r="CU53" s="546">
        <f>(+(CQ53/CN53-1))*100</f>
        <v>2.0411660412111843</v>
      </c>
      <c r="CV53" s="545">
        <f t="shared" ref="CV53:CV68" si="24">+CQ53-CN53-CT53</f>
        <v>0</v>
      </c>
      <c r="CW53" s="293"/>
    </row>
    <row r="54" spans="1:102" ht="13.5" x14ac:dyDescent="0.2">
      <c r="A54" s="227"/>
      <c r="B54" s="11"/>
      <c r="C54" s="26"/>
      <c r="D54" s="506" t="s">
        <v>217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83.020716504615024</v>
      </c>
      <c r="CK54" s="568">
        <v>83.341906382099396</v>
      </c>
      <c r="CL54" s="569">
        <v>83.254486362195493</v>
      </c>
      <c r="CM54" s="568">
        <v>83.207873910045748</v>
      </c>
      <c r="CN54" s="567">
        <v>83.366160242930704</v>
      </c>
      <c r="CO54" s="853">
        <f>0.832265500658394*100</f>
        <v>83.226550065839405</v>
      </c>
      <c r="CP54" s="854">
        <f>0.833411597532268*100</f>
        <v>83.341159753226805</v>
      </c>
      <c r="CQ54" s="854">
        <f>0.834669015428219*100</f>
        <v>83.466901542821901</v>
      </c>
      <c r="CR54" s="802"/>
      <c r="CS54" s="802">
        <v>83.207873910045748</v>
      </c>
      <c r="CT54" s="384"/>
      <c r="CU54" s="546"/>
      <c r="CV54" s="545">
        <f t="shared" si="24"/>
        <v>0.1007412998911974</v>
      </c>
      <c r="CW54" s="742" t="s">
        <v>216</v>
      </c>
    </row>
    <row r="55" spans="1:102" ht="12.75" customHeight="1" x14ac:dyDescent="0.2">
      <c r="A55" s="227"/>
      <c r="B55" s="876" t="s">
        <v>3</v>
      </c>
      <c r="C55" s="18"/>
      <c r="D55" s="22" t="s">
        <v>199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3">
        <v>20496.597642199493</v>
      </c>
      <c r="CM55" s="358">
        <v>20649.659285038328</v>
      </c>
      <c r="CN55" s="398">
        <v>20851.901199568936</v>
      </c>
      <c r="CO55" s="846">
        <v>20922.39567115494</v>
      </c>
      <c r="CP55" s="478">
        <v>21026.324669714711</v>
      </c>
      <c r="CQ55" s="478">
        <v>21296.320152752611</v>
      </c>
      <c r="CR55" s="514"/>
      <c r="CS55" s="514">
        <v>20649.659285038328</v>
      </c>
      <c r="CT55" s="384">
        <f>+CQ55-CN55</f>
        <v>444.4189531836746</v>
      </c>
      <c r="CU55" s="546">
        <f>(+(CQ55/CN55-1))*100</f>
        <v>2.1313114278177281</v>
      </c>
      <c r="CV55" s="545">
        <f t="shared" si="24"/>
        <v>0</v>
      </c>
      <c r="CW55" s="293"/>
      <c r="CX55" s="299"/>
    </row>
    <row r="56" spans="1:102" ht="12.75" customHeight="1" x14ac:dyDescent="0.2">
      <c r="A56" s="227"/>
      <c r="B56" s="876"/>
      <c r="C56" s="19"/>
      <c r="D56" s="506" t="s">
        <v>193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82.005462927461664</v>
      </c>
      <c r="CK56" s="568">
        <v>82.359126893207829</v>
      </c>
      <c r="CL56" s="569">
        <v>82.236546199331258</v>
      </c>
      <c r="CM56" s="568">
        <v>82.176709205681348</v>
      </c>
      <c r="CN56" s="567">
        <v>82.288140002996712</v>
      </c>
      <c r="CO56" s="853">
        <f>0.821315057807225*100</f>
        <v>82.131505780722506</v>
      </c>
      <c r="CP56" s="854">
        <f>0.822555993807264*100</f>
        <v>82.255599380726395</v>
      </c>
      <c r="CQ56" s="854">
        <f>0.823855766473072*100</f>
        <v>82.385576647307204</v>
      </c>
      <c r="CR56" s="802"/>
      <c r="CS56" s="802">
        <v>82.176709205681348</v>
      </c>
      <c r="CT56" s="384"/>
      <c r="CU56" s="546"/>
      <c r="CV56" s="545">
        <f t="shared" si="24"/>
        <v>9.7436644310491261E-2</v>
      </c>
      <c r="CW56" s="293"/>
      <c r="CX56" s="299"/>
    </row>
    <row r="57" spans="1:102" ht="3" customHeight="1" x14ac:dyDescent="0.2">
      <c r="A57" s="227"/>
      <c r="B57" s="876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611"/>
      <c r="CL57" s="544"/>
      <c r="CM57" s="611"/>
      <c r="CN57" s="543"/>
      <c r="CO57" s="855"/>
      <c r="CP57" s="856"/>
      <c r="CQ57" s="856"/>
      <c r="CR57" s="803"/>
      <c r="CS57" s="803"/>
      <c r="CT57" s="384"/>
      <c r="CU57" s="546" t="s">
        <v>3</v>
      </c>
      <c r="CV57" s="545">
        <f t="shared" si="24"/>
        <v>0</v>
      </c>
      <c r="CW57" s="293"/>
      <c r="CX57" s="299"/>
    </row>
    <row r="58" spans="1:102" x14ac:dyDescent="0.2">
      <c r="A58" s="227"/>
      <c r="B58" s="876"/>
      <c r="C58" s="17"/>
      <c r="D58" s="22" t="s">
        <v>194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3">
        <v>4272.1543610924364</v>
      </c>
      <c r="CM58" s="358">
        <v>4269.0825472761098</v>
      </c>
      <c r="CN58" s="398">
        <v>4537.4109333271299</v>
      </c>
      <c r="CO58" s="846">
        <v>4623.6479676726103</v>
      </c>
      <c r="CP58" s="478">
        <v>4672.6098935909777</v>
      </c>
      <c r="CQ58" s="478">
        <v>4672.6168864204246</v>
      </c>
      <c r="CR58" s="514"/>
      <c r="CS58" s="514">
        <v>4269.0825472761098</v>
      </c>
      <c r="CT58" s="384">
        <f>+CQ58-CN58</f>
        <v>135.20595309329474</v>
      </c>
      <c r="CU58" s="546">
        <f>(+(CQ58/CN58-1))*100</f>
        <v>2.9798040133462766</v>
      </c>
      <c r="CV58" s="545">
        <f t="shared" si="24"/>
        <v>0</v>
      </c>
      <c r="CW58" s="293"/>
      <c r="CX58" s="299"/>
    </row>
    <row r="59" spans="1:102" x14ac:dyDescent="0.2">
      <c r="A59" s="227"/>
      <c r="B59" s="876"/>
      <c r="C59" s="17"/>
      <c r="D59" s="507" t="s">
        <v>193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73.377519763604752</v>
      </c>
      <c r="CK59" s="612">
        <v>73.829458169304488</v>
      </c>
      <c r="CL59" s="575">
        <v>72.682377748186624</v>
      </c>
      <c r="CM59" s="612">
        <v>70.589897519222063</v>
      </c>
      <c r="CN59" s="574">
        <v>72.221947998364271</v>
      </c>
      <c r="CO59" s="857">
        <f>0.726131626665052*100</f>
        <v>72.613162666505204</v>
      </c>
      <c r="CP59" s="858">
        <f>0.730353841218112*100</f>
        <v>73.035384121811191</v>
      </c>
      <c r="CQ59" s="858">
        <f>0.730896036259832*100</f>
        <v>73.089603625983202</v>
      </c>
      <c r="CR59" s="804"/>
      <c r="CS59" s="804">
        <v>70.589897519222063</v>
      </c>
      <c r="CT59" s="384"/>
      <c r="CU59" s="546"/>
      <c r="CV59" s="545">
        <f t="shared" si="24"/>
        <v>0.86765562761893023</v>
      </c>
      <c r="CW59" s="293"/>
      <c r="CX59" s="299"/>
    </row>
    <row r="60" spans="1:102" ht="3" customHeight="1" x14ac:dyDescent="0.2">
      <c r="A60" s="227"/>
      <c r="B60" s="876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58"/>
      <c r="CL60" s="373"/>
      <c r="CM60" s="358"/>
      <c r="CN60" s="398"/>
      <c r="CO60" s="846"/>
      <c r="CP60" s="478"/>
      <c r="CQ60" s="478"/>
      <c r="CR60" s="514"/>
      <c r="CS60" s="514"/>
      <c r="CT60" s="384"/>
      <c r="CU60" s="546"/>
      <c r="CV60" s="545">
        <f t="shared" si="24"/>
        <v>0</v>
      </c>
      <c r="CW60" s="293"/>
      <c r="CX60" s="299"/>
    </row>
    <row r="61" spans="1:102" x14ac:dyDescent="0.2">
      <c r="A61" s="227"/>
      <c r="B61" s="876"/>
      <c r="C61" s="17"/>
      <c r="D61" s="22" t="s">
        <v>195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3">
        <v>7767.9049346292786</v>
      </c>
      <c r="CM61" s="358">
        <v>7852.8182600001846</v>
      </c>
      <c r="CN61" s="398">
        <v>7778.8131661197167</v>
      </c>
      <c r="CO61" s="846">
        <v>7773.2058418033912</v>
      </c>
      <c r="CP61" s="478">
        <v>7821.059301742167</v>
      </c>
      <c r="CQ61" s="478">
        <v>8053.528933969571</v>
      </c>
      <c r="CR61" s="514"/>
      <c r="CS61" s="514">
        <v>7852.8182600001846</v>
      </c>
      <c r="CT61" s="384">
        <f>+CQ61-CN61</f>
        <v>274.71576784985427</v>
      </c>
      <c r="CU61" s="546">
        <f>(+(CQ61/CN61-1))*100</f>
        <v>3.5315897423319864</v>
      </c>
      <c r="CV61" s="545">
        <f t="shared" si="24"/>
        <v>0</v>
      </c>
      <c r="CW61" s="293"/>
      <c r="CX61" s="299"/>
    </row>
    <row r="62" spans="1:102" x14ac:dyDescent="0.2">
      <c r="A62" s="227"/>
      <c r="B62" s="876"/>
      <c r="C62" s="17"/>
      <c r="D62" s="507" t="s">
        <v>193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77.973536529160697</v>
      </c>
      <c r="CK62" s="612">
        <v>79.038378033808115</v>
      </c>
      <c r="CL62" s="575">
        <v>79.105173704133108</v>
      </c>
      <c r="CM62" s="612">
        <v>79.344137309167422</v>
      </c>
      <c r="CN62" s="574">
        <v>79.084274405108062</v>
      </c>
      <c r="CO62" s="857">
        <f>0.790742361172263*100</f>
        <v>79.074236117226306</v>
      </c>
      <c r="CP62" s="858">
        <f>0.792160203338775*100</f>
        <v>79.216020333877495</v>
      </c>
      <c r="CQ62" s="858">
        <f>0.797972783559853*100</f>
        <v>79.797278355985299</v>
      </c>
      <c r="CR62" s="804"/>
      <c r="CS62" s="804">
        <v>79.344137309167422</v>
      </c>
      <c r="CT62" s="384"/>
      <c r="CU62" s="546"/>
      <c r="CV62" s="545">
        <f t="shared" si="24"/>
        <v>0.713003950877237</v>
      </c>
      <c r="CW62" s="293"/>
      <c r="CX62" s="299"/>
    </row>
    <row r="63" spans="1:102" ht="3.75" customHeight="1" x14ac:dyDescent="0.2">
      <c r="A63" s="227"/>
      <c r="B63" s="876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611"/>
      <c r="CL63" s="544"/>
      <c r="CM63" s="611"/>
      <c r="CN63" s="543"/>
      <c r="CO63" s="855"/>
      <c r="CP63" s="856"/>
      <c r="CQ63" s="856"/>
      <c r="CR63" s="803"/>
      <c r="CS63" s="803"/>
      <c r="CT63" s="384"/>
      <c r="CU63" s="546" t="s">
        <v>3</v>
      </c>
      <c r="CV63" s="545">
        <f t="shared" si="24"/>
        <v>0</v>
      </c>
      <c r="CW63" s="293"/>
      <c r="CX63" s="299"/>
    </row>
    <row r="64" spans="1:102" x14ac:dyDescent="0.2">
      <c r="A64" s="227"/>
      <c r="B64" s="876"/>
      <c r="C64" s="17"/>
      <c r="D64" s="22" t="s">
        <v>196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3">
        <v>7909.2075785320631</v>
      </c>
      <c r="CM64" s="358">
        <v>7962.3679402609278</v>
      </c>
      <c r="CN64" s="398">
        <v>7969.5131779052417</v>
      </c>
      <c r="CO64" s="846">
        <v>7953.9377877259394</v>
      </c>
      <c r="CP64" s="478">
        <v>7962.5904349591792</v>
      </c>
      <c r="CQ64" s="478">
        <v>7997.74567043148</v>
      </c>
      <c r="CR64" s="514"/>
      <c r="CS64" s="514">
        <v>7962.3679402609278</v>
      </c>
      <c r="CT64" s="384">
        <f>+CQ64-CN64</f>
        <v>28.232492526238275</v>
      </c>
      <c r="CU64" s="546">
        <f>(+(CQ64/CN64-1))*100</f>
        <v>0.3542561746997297</v>
      </c>
      <c r="CV64" s="545">
        <f t="shared" si="24"/>
        <v>0</v>
      </c>
      <c r="CW64" s="293"/>
      <c r="CX64" s="299"/>
    </row>
    <row r="65" spans="1:104" x14ac:dyDescent="0.2">
      <c r="A65" s="227"/>
      <c r="B65" s="876"/>
      <c r="C65" s="17"/>
      <c r="D65" s="507" t="s">
        <v>193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92.192109813328798</v>
      </c>
      <c r="CK65" s="612">
        <v>92.246275379063945</v>
      </c>
      <c r="CL65" s="575">
        <v>92.257000714721087</v>
      </c>
      <c r="CM65" s="612">
        <v>92.350030352672718</v>
      </c>
      <c r="CN65" s="574">
        <v>92.364303462055759</v>
      </c>
      <c r="CO65" s="857">
        <f>0.923603351079357*100</f>
        <v>92.360335107935697</v>
      </c>
      <c r="CP65" s="858">
        <f>0.923630880547685*100</f>
        <v>92.363088054768511</v>
      </c>
      <c r="CQ65" s="858">
        <f>0.923553856216947*100</f>
        <v>92.355385621694694</v>
      </c>
      <c r="CR65" s="804"/>
      <c r="CS65" s="804">
        <v>92.350030352672718</v>
      </c>
      <c r="CT65" s="384"/>
      <c r="CU65" s="546"/>
      <c r="CV65" s="545">
        <f t="shared" si="24"/>
        <v>-8.9178403610645773E-3</v>
      </c>
      <c r="CW65" s="293"/>
      <c r="CX65" s="299"/>
    </row>
    <row r="66" spans="1:104" ht="3" customHeight="1" x14ac:dyDescent="0.2">
      <c r="A66" s="227"/>
      <c r="B66" s="876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58"/>
      <c r="CL66" s="373"/>
      <c r="CM66" s="358"/>
      <c r="CN66" s="398"/>
      <c r="CO66" s="846"/>
      <c r="CP66" s="478"/>
      <c r="CQ66" s="478"/>
      <c r="CR66" s="514"/>
      <c r="CS66" s="514"/>
      <c r="CT66" s="384"/>
      <c r="CU66" s="546"/>
      <c r="CV66" s="545">
        <f t="shared" si="24"/>
        <v>0</v>
      </c>
      <c r="CW66" s="293"/>
      <c r="CX66" s="299"/>
    </row>
    <row r="67" spans="1:104" x14ac:dyDescent="0.2">
      <c r="A67" s="227"/>
      <c r="B67" s="876"/>
      <c r="C67" s="17"/>
      <c r="D67" s="22" t="s">
        <v>197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3">
        <v>547.33076794571218</v>
      </c>
      <c r="CM67" s="358">
        <v>565.390537501106</v>
      </c>
      <c r="CN67" s="398">
        <v>566.1639222168493</v>
      </c>
      <c r="CO67" s="846">
        <v>571.60407395300081</v>
      </c>
      <c r="CP67" s="478">
        <v>570.06503942238874</v>
      </c>
      <c r="CQ67" s="478">
        <v>572.42866193113491</v>
      </c>
      <c r="CR67" s="514"/>
      <c r="CS67" s="514">
        <v>565.390537501106</v>
      </c>
      <c r="CT67" s="384">
        <f>+CQ67-CN67</f>
        <v>6.2647397142856107</v>
      </c>
      <c r="CU67" s="546">
        <f>(+(CQ67/CN67-1))*100</f>
        <v>1.1065240062905435</v>
      </c>
      <c r="CV67" s="545">
        <f t="shared" si="24"/>
        <v>0</v>
      </c>
      <c r="CW67" s="293"/>
      <c r="CX67" s="299"/>
    </row>
    <row r="68" spans="1:104" ht="12.75" customHeight="1" x14ac:dyDescent="0.2">
      <c r="A68" s="227"/>
      <c r="B68" s="876"/>
      <c r="C68" s="17"/>
      <c r="D68" s="507" t="s">
        <v>193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74.414566198457592</v>
      </c>
      <c r="CK68" s="612">
        <v>74.221079190145517</v>
      </c>
      <c r="CL68" s="575">
        <v>74.486610358627729</v>
      </c>
      <c r="CM68" s="612">
        <v>74.985804590765994</v>
      </c>
      <c r="CN68" s="574">
        <v>75.279278249538677</v>
      </c>
      <c r="CO68" s="857">
        <f>0.757310282715774*100</f>
        <v>75.731028271577401</v>
      </c>
      <c r="CP68" s="858">
        <f>0.754475815023465*100</f>
        <v>75.447581502346495</v>
      </c>
      <c r="CQ68" s="858">
        <f>0.752954642215209*100</f>
        <v>75.295464221520902</v>
      </c>
      <c r="CR68" s="804"/>
      <c r="CS68" s="804">
        <v>74.985804590765994</v>
      </c>
      <c r="CT68" s="384"/>
      <c r="CU68" s="546"/>
      <c r="CV68" s="545">
        <f t="shared" si="24"/>
        <v>1.6185971982224601E-2</v>
      </c>
      <c r="CW68" s="293"/>
      <c r="CX68" s="299"/>
    </row>
    <row r="69" spans="1:104" s="494" customFormat="1" ht="4.5" customHeight="1" x14ac:dyDescent="0.2">
      <c r="A69" s="227"/>
      <c r="B69" s="876"/>
      <c r="C69" s="495"/>
      <c r="D69" s="22"/>
      <c r="E69" s="505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3"/>
      <c r="BV69" s="513"/>
      <c r="BW69" s="513"/>
      <c r="BX69" s="513"/>
      <c r="BY69" s="499"/>
      <c r="BZ69" s="513"/>
      <c r="CA69" s="513"/>
      <c r="CB69" s="499"/>
      <c r="CC69" s="513"/>
      <c r="CD69" s="513"/>
      <c r="CE69" s="499"/>
      <c r="CF69" s="513"/>
      <c r="CG69" s="499"/>
      <c r="CH69" s="499"/>
      <c r="CI69" s="499"/>
      <c r="CJ69" s="499"/>
      <c r="CK69" s="499"/>
      <c r="CL69" s="791"/>
      <c r="CM69" s="818"/>
      <c r="CN69" s="834"/>
      <c r="CO69" s="500"/>
      <c r="CP69" s="501"/>
      <c r="CQ69" s="501"/>
      <c r="CR69" s="513"/>
      <c r="CS69" s="513"/>
      <c r="CT69" s="645"/>
      <c r="CU69" s="551"/>
      <c r="CV69" s="545">
        <f t="shared" si="2"/>
        <v>0</v>
      </c>
      <c r="CW69" s="493"/>
      <c r="CX69" s="502"/>
    </row>
    <row r="70" spans="1:104" ht="12.75" customHeight="1" x14ac:dyDescent="0.2">
      <c r="A70" s="227"/>
      <c r="B70" s="876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5531.201196149701</v>
      </c>
      <c r="CK70" s="469">
        <v>5946.3327570524607</v>
      </c>
      <c r="CL70" s="478">
        <v>5724.603010338682</v>
      </c>
      <c r="CM70" s="469">
        <v>5818.9125352763313</v>
      </c>
      <c r="CN70" s="514">
        <v>6041.5234216798372</v>
      </c>
      <c r="CO70" s="846">
        <v>5926.380243710747</v>
      </c>
      <c r="CP70" s="478">
        <v>5969.3855367651186</v>
      </c>
      <c r="CQ70" s="478">
        <v>6214.7320857582627</v>
      </c>
      <c r="CR70" s="514">
        <v>6514.9965981859514</v>
      </c>
      <c r="CS70" s="514">
        <v>5818.9125352763313</v>
      </c>
      <c r="CT70" s="384">
        <f t="shared" ref="CT70:CT77" si="25">+CR70-CN70</f>
        <v>473.47317650611421</v>
      </c>
      <c r="CU70" s="546">
        <f t="shared" ref="CU70:CU77" si="26">(+(CR70/CN70-1))*100</f>
        <v>7.8369832153107222</v>
      </c>
      <c r="CV70" s="545">
        <f t="shared" si="2"/>
        <v>0</v>
      </c>
      <c r="CW70" s="293"/>
      <c r="CX70" s="299"/>
    </row>
    <row r="71" spans="1:104" x14ac:dyDescent="0.2">
      <c r="A71" s="227"/>
      <c r="B71" s="87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2449.4980466690954</v>
      </c>
      <c r="CK71" s="469">
        <v>2879.1445181727408</v>
      </c>
      <c r="CL71" s="478">
        <v>2626.2615269999997</v>
      </c>
      <c r="CM71" s="469">
        <v>2667.200619064869</v>
      </c>
      <c r="CN71" s="514">
        <v>2722.5399181610787</v>
      </c>
      <c r="CO71" s="846">
        <v>2692.9201262448978</v>
      </c>
      <c r="CP71" s="478">
        <v>2689.0997145495621</v>
      </c>
      <c r="CQ71" s="478">
        <v>2933.5752420532071</v>
      </c>
      <c r="CR71" s="514">
        <v>3211.8432431909609</v>
      </c>
      <c r="CS71" s="514">
        <v>2667.200619064869</v>
      </c>
      <c r="CT71" s="384">
        <f t="shared" si="25"/>
        <v>489.30332502988222</v>
      </c>
      <c r="CU71" s="546">
        <f t="shared" si="26"/>
        <v>17.972310406393554</v>
      </c>
      <c r="CV71" s="545">
        <f t="shared" si="2"/>
        <v>0</v>
      </c>
      <c r="CW71" s="293"/>
      <c r="CX71" s="299"/>
    </row>
    <row r="72" spans="1:104" ht="15" x14ac:dyDescent="0.25">
      <c r="A72" s="227"/>
      <c r="B72" s="87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596.64105278279874</v>
      </c>
      <c r="CK72" s="469">
        <v>604.51986994606409</v>
      </c>
      <c r="CL72" s="478">
        <v>632.08862772448981</v>
      </c>
      <c r="CM72" s="469">
        <v>632.74004651895041</v>
      </c>
      <c r="CN72" s="514">
        <v>629.22936121574344</v>
      </c>
      <c r="CO72" s="846">
        <v>629.24282706559768</v>
      </c>
      <c r="CP72" s="478">
        <v>636.94800317492707</v>
      </c>
      <c r="CQ72" s="478">
        <v>636.95137704518959</v>
      </c>
      <c r="CR72" s="514">
        <v>636.92264749416904</v>
      </c>
      <c r="CS72" s="514">
        <v>632.74004651895041</v>
      </c>
      <c r="CT72" s="384">
        <f t="shared" si="25"/>
        <v>7.6932862784256031</v>
      </c>
      <c r="CU72" s="546">
        <f t="shared" si="26"/>
        <v>1.2226521444519411</v>
      </c>
      <c r="CV72" s="545">
        <f t="shared" ref="CV72:CV106" si="27">+CR72-CN72-CT72</f>
        <v>0</v>
      </c>
      <c r="CW72" s="293"/>
      <c r="CX72" s="841">
        <v>2362.7015928869205</v>
      </c>
      <c r="CY72">
        <v>6.86</v>
      </c>
      <c r="CZ72">
        <f>+CX72/$CY$72</f>
        <v>344.41714182025078</v>
      </c>
    </row>
    <row r="73" spans="1:104" ht="15" x14ac:dyDescent="0.25">
      <c r="A73" s="227"/>
      <c r="B73" s="87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874.38466787780749</v>
      </c>
      <c r="CK73" s="469">
        <v>852.48080393365603</v>
      </c>
      <c r="CL73" s="478">
        <v>864.96575887419237</v>
      </c>
      <c r="CM73" s="469">
        <v>802.69487675251276</v>
      </c>
      <c r="CN73" s="514">
        <v>944.7677863930146</v>
      </c>
      <c r="CO73" s="846">
        <v>859.19867367025074</v>
      </c>
      <c r="CP73" s="478">
        <v>882.95796218062958</v>
      </c>
      <c r="CQ73" s="478">
        <v>883.87654662986586</v>
      </c>
      <c r="CR73" s="514">
        <v>905.90178747082211</v>
      </c>
      <c r="CS73" s="514">
        <v>802.69487675251276</v>
      </c>
      <c r="CT73" s="384">
        <f t="shared" si="25"/>
        <v>-38.865998922192489</v>
      </c>
      <c r="CU73" s="546">
        <f t="shared" si="26"/>
        <v>-4.1138150010996082</v>
      </c>
      <c r="CV73" s="545">
        <f t="shared" si="27"/>
        <v>0</v>
      </c>
      <c r="CW73" s="293"/>
      <c r="CX73" s="841">
        <v>2493.2569120313192</v>
      </c>
      <c r="CZ73">
        <f t="shared" ref="CZ73:CZ75" si="28">+CX73/$CY$72</f>
        <v>363.44852945062962</v>
      </c>
    </row>
    <row r="74" spans="1:104" ht="15" x14ac:dyDescent="0.25">
      <c r="A74" s="227"/>
      <c r="B74" s="87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1610.6774288199992</v>
      </c>
      <c r="CK74" s="469">
        <v>1610.1875649999997</v>
      </c>
      <c r="CL74" s="478">
        <v>1601.2870967399999</v>
      </c>
      <c r="CM74" s="469">
        <v>1716.2769929399994</v>
      </c>
      <c r="CN74" s="514">
        <v>1744.9863559099997</v>
      </c>
      <c r="CO74" s="846">
        <v>1745.0186167300001</v>
      </c>
      <c r="CP74" s="478">
        <v>1760.3798568599993</v>
      </c>
      <c r="CQ74" s="478">
        <v>1760.3289200299998</v>
      </c>
      <c r="CR74" s="514">
        <v>1760.3289200299998</v>
      </c>
      <c r="CS74" s="514">
        <v>1716.2769929399994</v>
      </c>
      <c r="CT74" s="384">
        <f t="shared" si="25"/>
        <v>15.342564120000134</v>
      </c>
      <c r="CU74" s="546">
        <f t="shared" si="26"/>
        <v>0.8792369102507358</v>
      </c>
      <c r="CV74" s="545">
        <f t="shared" si="27"/>
        <v>0</v>
      </c>
      <c r="CW74" s="293"/>
      <c r="CX74" s="841">
        <v>2525.10481538468</v>
      </c>
      <c r="CZ74">
        <f t="shared" si="28"/>
        <v>368.09108095986585</v>
      </c>
    </row>
    <row r="75" spans="1:104" ht="15" x14ac:dyDescent="0.25">
      <c r="A75" s="227"/>
      <c r="B75" s="876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69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2004.0191407685847</v>
      </c>
      <c r="CK75" s="469">
        <v>2410.1140768500732</v>
      </c>
      <c r="CL75" s="478">
        <v>2139.8785105289162</v>
      </c>
      <c r="CM75" s="469">
        <v>2120.0981391236714</v>
      </c>
      <c r="CN75" s="514">
        <v>2312.8220520901891</v>
      </c>
      <c r="CO75" s="846">
        <v>2192.5816814739405</v>
      </c>
      <c r="CP75" s="478">
        <v>2197.6072416049442</v>
      </c>
      <c r="CQ75" s="478">
        <v>2451.1840982988174</v>
      </c>
      <c r="CR75" s="514">
        <v>2747.452683038227</v>
      </c>
      <c r="CS75" s="514">
        <v>2120.0981391236714</v>
      </c>
      <c r="CT75" s="384">
        <f t="shared" si="25"/>
        <v>434.63063094803783</v>
      </c>
      <c r="CU75" s="546">
        <f t="shared" si="26"/>
        <v>18.792220981949082</v>
      </c>
      <c r="CV75" s="545">
        <f t="shared" si="27"/>
        <v>0</v>
      </c>
      <c r="CW75" s="293"/>
      <c r="CX75" s="841">
        <v>2672.8627946370407</v>
      </c>
      <c r="CZ75">
        <f t="shared" si="28"/>
        <v>389.63014499082226</v>
      </c>
    </row>
    <row r="76" spans="1:104" x14ac:dyDescent="0.2">
      <c r="A76" s="227"/>
      <c r="B76" s="87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69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1633.8306901907774</v>
      </c>
      <c r="CK76" s="469">
        <v>2063.2928562564171</v>
      </c>
      <c r="CL76" s="478">
        <v>1777.5416385447238</v>
      </c>
      <c r="CM76" s="469">
        <v>1819.3839778311587</v>
      </c>
      <c r="CN76" s="514">
        <v>1881.8081184071746</v>
      </c>
      <c r="CO76" s="846">
        <v>1848.1645396536896</v>
      </c>
      <c r="CP76" s="478">
        <v>1834.1587121543146</v>
      </c>
      <c r="CQ76" s="478">
        <v>2083.0930173389515</v>
      </c>
      <c r="CR76" s="514">
        <v>2357.822538047405</v>
      </c>
      <c r="CS76" s="514">
        <v>1819.3839778311587</v>
      </c>
      <c r="CT76" s="384">
        <f t="shared" si="25"/>
        <v>476.01441964023047</v>
      </c>
      <c r="CU76" s="546">
        <f t="shared" si="26"/>
        <v>25.2955875247868</v>
      </c>
      <c r="CV76" s="545">
        <f t="shared" si="27"/>
        <v>0</v>
      </c>
      <c r="CW76" s="293"/>
      <c r="CX76" s="299"/>
    </row>
    <row r="77" spans="1:104" x14ac:dyDescent="0.2">
      <c r="A77" s="227"/>
      <c r="B77" s="87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69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370.18845057780743</v>
      </c>
      <c r="CK77" s="469">
        <v>346.82122059365616</v>
      </c>
      <c r="CL77" s="478">
        <v>362.33687198419244</v>
      </c>
      <c r="CM77" s="469">
        <v>300.71416129251281</v>
      </c>
      <c r="CN77" s="514">
        <v>431.01393368301467</v>
      </c>
      <c r="CO77" s="846">
        <v>344.41714182025078</v>
      </c>
      <c r="CP77" s="478">
        <v>363.44852945062962</v>
      </c>
      <c r="CQ77" s="478">
        <v>368.09108095986585</v>
      </c>
      <c r="CR77" s="514">
        <v>389.63014499082226</v>
      </c>
      <c r="CS77" s="514">
        <v>300.71416129251281</v>
      </c>
      <c r="CT77" s="384">
        <f t="shared" si="25"/>
        <v>-41.383788692192411</v>
      </c>
      <c r="CU77" s="546">
        <f t="shared" si="26"/>
        <v>-9.6014967169548058</v>
      </c>
      <c r="CV77" s="545">
        <f t="shared" si="27"/>
        <v>0</v>
      </c>
      <c r="CW77" s="293"/>
      <c r="CX77" s="299"/>
    </row>
    <row r="78" spans="1:104" ht="12.75" hidden="1" customHeight="1" outlineLevel="1" x14ac:dyDescent="0.2">
      <c r="A78" s="227"/>
      <c r="B78" s="876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4">
        <v>0</v>
      </c>
      <c r="CL78" s="483">
        <v>0</v>
      </c>
      <c r="CM78" s="484">
        <v>0</v>
      </c>
      <c r="CN78" s="515">
        <v>0</v>
      </c>
      <c r="CO78" s="752">
        <v>0</v>
      </c>
      <c r="CP78" s="483">
        <v>0</v>
      </c>
      <c r="CQ78" s="483">
        <v>0</v>
      </c>
      <c r="CR78" s="515">
        <v>0</v>
      </c>
      <c r="CS78" s="515">
        <v>0</v>
      </c>
      <c r="CT78" s="384"/>
      <c r="CU78" s="546">
        <v>0</v>
      </c>
      <c r="CV78" s="545">
        <f t="shared" si="27"/>
        <v>0</v>
      </c>
      <c r="CW78" s="293"/>
      <c r="CX78" s="299"/>
    </row>
    <row r="79" spans="1:104" collapsed="1" x14ac:dyDescent="0.2">
      <c r="A79" s="227"/>
      <c r="B79" s="876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16490.254496063491</v>
      </c>
      <c r="CK79" s="469">
        <v>16485.481595397301</v>
      </c>
      <c r="CL79" s="478">
        <v>16514.052327009555</v>
      </c>
      <c r="CM79" s="469">
        <v>16599.534139508098</v>
      </c>
      <c r="CN79" s="478">
        <v>16717.132990535789</v>
      </c>
      <c r="CO79" s="846">
        <v>16753.218957543078</v>
      </c>
      <c r="CP79" s="478">
        <v>16774.687830075152</v>
      </c>
      <c r="CQ79" s="478">
        <v>16797.548026375433</v>
      </c>
      <c r="CR79" s="514"/>
      <c r="CS79" s="478">
        <v>16599.534139508098</v>
      </c>
      <c r="CT79" s="384">
        <f>+CQ79-CN79</f>
        <v>80.415035839643679</v>
      </c>
      <c r="CU79" s="546">
        <f>(+(CQ79/CN79-1))*100</f>
        <v>0.48103365502427664</v>
      </c>
      <c r="CV79" s="545">
        <f>+CQ79-CN79-CT79</f>
        <v>0</v>
      </c>
      <c r="CW79" s="293"/>
      <c r="CX79" s="299"/>
    </row>
    <row r="80" spans="1:104" ht="12.75" hidden="1" customHeight="1" x14ac:dyDescent="0.2">
      <c r="A80" s="227"/>
      <c r="B80" s="87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8">
        <v>14382.203768626488</v>
      </c>
      <c r="CB80" s="748"/>
      <c r="CC80" s="634"/>
      <c r="CD80" s="748"/>
      <c r="CE80" s="748"/>
      <c r="CF80" s="748"/>
      <c r="CG80" s="748"/>
      <c r="CH80" s="748">
        <v>14355.068793996428</v>
      </c>
      <c r="CI80" s="748"/>
      <c r="CJ80" s="748"/>
      <c r="CK80" s="748"/>
      <c r="CL80" s="479"/>
      <c r="CM80" s="470"/>
      <c r="CN80" s="516">
        <v>14355.068793996428</v>
      </c>
      <c r="CO80" s="753"/>
      <c r="CP80" s="542"/>
      <c r="CQ80" s="542">
        <v>14355.068793996428</v>
      </c>
      <c r="CR80" s="634">
        <v>14355.068793996428</v>
      </c>
      <c r="CS80" s="634"/>
      <c r="CT80" s="384">
        <f>+(CR80-CN80)*100</f>
        <v>0</v>
      </c>
      <c r="CU80" s="546" t="s">
        <v>3</v>
      </c>
      <c r="CV80" s="545">
        <f t="shared" si="27"/>
        <v>0</v>
      </c>
      <c r="CW80" s="293"/>
      <c r="CX80" s="299"/>
    </row>
    <row r="81" spans="1:102" x14ac:dyDescent="0.2">
      <c r="A81" s="227"/>
      <c r="B81" s="876"/>
      <c r="C81" s="19"/>
      <c r="D81" s="507" t="s">
        <v>193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95.01156887525741</v>
      </c>
      <c r="CK81" s="628">
        <v>95.041055386882007</v>
      </c>
      <c r="CL81" s="629">
        <v>95.08926912443701</v>
      </c>
      <c r="CM81" s="628">
        <v>95.130455133980803</v>
      </c>
      <c r="CN81" s="629">
        <v>95.1821734128565</v>
      </c>
      <c r="CO81" s="859">
        <v>95.201484632508411</v>
      </c>
      <c r="CP81" s="629">
        <v>95.223948455637199</v>
      </c>
      <c r="CQ81" s="629">
        <v>95.240458326009701</v>
      </c>
      <c r="CR81" s="630"/>
      <c r="CS81" s="629">
        <v>95.130455133980803</v>
      </c>
      <c r="CT81" s="384">
        <f>+CQ81-CN81</f>
        <v>5.8284913153201501E-2</v>
      </c>
      <c r="CU81" s="546"/>
      <c r="CV81" s="545">
        <f>+CQ81-CN81-CT81</f>
        <v>0</v>
      </c>
      <c r="CW81" s="293"/>
      <c r="CX81" s="299"/>
    </row>
    <row r="82" spans="1:10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207"/>
      <c r="CL82" s="792"/>
      <c r="CM82" s="819"/>
      <c r="CN82" s="835"/>
      <c r="CO82" s="396"/>
      <c r="CP82" s="357"/>
      <c r="CQ82" s="357"/>
      <c r="CR82" s="420"/>
      <c r="CS82" s="420"/>
      <c r="CT82" s="643"/>
      <c r="CU82" s="552"/>
      <c r="CV82" s="545">
        <f t="shared" si="27"/>
        <v>0</v>
      </c>
      <c r="CW82" s="293"/>
      <c r="CX82" s="299"/>
    </row>
    <row r="83" spans="1:10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9">+J84+0.1</f>
        <v>7.0699999999999994</v>
      </c>
      <c r="K83" s="138">
        <f t="shared" si="29"/>
        <v>7.0699999999999994</v>
      </c>
      <c r="L83" s="131">
        <f t="shared" si="29"/>
        <v>7.0699999999999994</v>
      </c>
      <c r="M83" s="132">
        <f t="shared" si="29"/>
        <v>7.0699999999999994</v>
      </c>
      <c r="N83" s="138">
        <f t="shared" si="29"/>
        <v>7.0699999999999994</v>
      </c>
      <c r="O83" s="138">
        <f t="shared" si="29"/>
        <v>7.0699999999999994</v>
      </c>
      <c r="P83" s="179">
        <v>7.07</v>
      </c>
      <c r="Q83" s="138">
        <f t="shared" ref="Q83:Y83" si="30">+Q84+0.1</f>
        <v>7.0699999999999994</v>
      </c>
      <c r="R83" s="138">
        <f t="shared" si="30"/>
        <v>7.0699999999999994</v>
      </c>
      <c r="S83" s="199">
        <f t="shared" si="30"/>
        <v>7.0699999999999994</v>
      </c>
      <c r="T83" s="199">
        <f t="shared" si="30"/>
        <v>7.0699999999999994</v>
      </c>
      <c r="U83" s="199">
        <f t="shared" si="30"/>
        <v>7.0699999999999994</v>
      </c>
      <c r="V83" s="199">
        <f t="shared" si="30"/>
        <v>7.0699999999999994</v>
      </c>
      <c r="W83" s="199">
        <f t="shared" si="30"/>
        <v>7.0699999999999994</v>
      </c>
      <c r="X83" s="199">
        <f t="shared" si="30"/>
        <v>7.0699999999999994</v>
      </c>
      <c r="Y83" s="199">
        <f t="shared" si="30"/>
        <v>7.0699999999999994</v>
      </c>
      <c r="Z83" s="199">
        <f t="shared" ref="Z83:AH83" si="31">+Z84+0.1</f>
        <v>7.0699999999999994</v>
      </c>
      <c r="AA83" s="199">
        <f t="shared" si="31"/>
        <v>7.0699999999999994</v>
      </c>
      <c r="AB83" s="199">
        <f t="shared" si="31"/>
        <v>7.06</v>
      </c>
      <c r="AC83" s="199">
        <f t="shared" si="31"/>
        <v>7.04</v>
      </c>
      <c r="AD83" s="199">
        <f t="shared" si="31"/>
        <v>7.04</v>
      </c>
      <c r="AE83" s="199">
        <f t="shared" si="31"/>
        <v>7.02</v>
      </c>
      <c r="AF83" s="199">
        <f t="shared" si="31"/>
        <v>7</v>
      </c>
      <c r="AG83" s="199">
        <f t="shared" si="31"/>
        <v>6.9899999999999993</v>
      </c>
      <c r="AH83" s="199">
        <f t="shared" si="31"/>
        <v>6.9899999999999993</v>
      </c>
      <c r="AI83" s="199">
        <f t="shared" ref="AI83:CR83" si="32">+AI84+0.1</f>
        <v>6.9799999999999995</v>
      </c>
      <c r="AJ83" s="199">
        <f t="shared" si="32"/>
        <v>6.97</v>
      </c>
      <c r="AK83" s="199">
        <v>6.97</v>
      </c>
      <c r="AL83" s="199">
        <f t="shared" si="32"/>
        <v>6.97</v>
      </c>
      <c r="AM83" s="199">
        <f t="shared" si="32"/>
        <v>6.97</v>
      </c>
      <c r="AN83" s="199">
        <f t="shared" si="32"/>
        <v>6.96</v>
      </c>
      <c r="AO83" s="199">
        <f t="shared" si="32"/>
        <v>6.96</v>
      </c>
      <c r="AP83" s="199">
        <f t="shared" si="32"/>
        <v>6.96</v>
      </c>
      <c r="AQ83" s="199">
        <f t="shared" si="32"/>
        <v>6.96</v>
      </c>
      <c r="AR83" s="199">
        <f t="shared" si="32"/>
        <v>6.96</v>
      </c>
      <c r="AS83" s="199">
        <f t="shared" si="32"/>
        <v>6.96</v>
      </c>
      <c r="AT83" s="199">
        <f t="shared" si="32"/>
        <v>6.96</v>
      </c>
      <c r="AU83" s="367">
        <f>+AU84+0.1</f>
        <v>6.96</v>
      </c>
      <c r="AV83" s="397">
        <f t="shared" si="32"/>
        <v>6.96</v>
      </c>
      <c r="AW83" s="199">
        <f>+AW84+0.1</f>
        <v>6.96</v>
      </c>
      <c r="AX83" s="199">
        <f>+AX84+0.1</f>
        <v>6.96</v>
      </c>
      <c r="AY83" s="199">
        <f t="shared" si="32"/>
        <v>6.96</v>
      </c>
      <c r="AZ83" s="199">
        <f t="shared" si="32"/>
        <v>6.96</v>
      </c>
      <c r="BA83" s="199">
        <f t="shared" si="32"/>
        <v>6.96</v>
      </c>
      <c r="BB83" s="199">
        <f t="shared" si="32"/>
        <v>6.96</v>
      </c>
      <c r="BC83" s="199">
        <f t="shared" si="32"/>
        <v>6.96</v>
      </c>
      <c r="BD83" s="199">
        <f t="shared" si="32"/>
        <v>6.96</v>
      </c>
      <c r="BE83" s="199">
        <f t="shared" si="32"/>
        <v>6.96</v>
      </c>
      <c r="BF83" s="199">
        <f>+BF84+0.1</f>
        <v>6.96</v>
      </c>
      <c r="BG83" s="199">
        <f>+BG84+0.1</f>
        <v>6.96</v>
      </c>
      <c r="BH83" s="199">
        <f t="shared" si="32"/>
        <v>6.96</v>
      </c>
      <c r="BI83" s="199">
        <f>+BI84+0.1</f>
        <v>6.96</v>
      </c>
      <c r="BJ83" s="199">
        <f>+BJ84+0.1</f>
        <v>6.96</v>
      </c>
      <c r="BK83" s="199">
        <f t="shared" si="32"/>
        <v>6.96</v>
      </c>
      <c r="BL83" s="46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32"/>
        <v>6.96</v>
      </c>
      <c r="BQ83" s="367">
        <f t="shared" si="32"/>
        <v>6.96</v>
      </c>
      <c r="BR83" s="367">
        <f>+BR84+0.1</f>
        <v>6.96</v>
      </c>
      <c r="BS83" s="475">
        <f t="shared" si="32"/>
        <v>6.96</v>
      </c>
      <c r="BT83" s="367">
        <f t="shared" si="32"/>
        <v>6.96</v>
      </c>
      <c r="BU83" s="476">
        <f>+BU84+0.1</f>
        <v>6.96</v>
      </c>
      <c r="BV83" s="476">
        <f t="shared" si="32"/>
        <v>6.96</v>
      </c>
      <c r="BW83" s="476">
        <f>+BW84+0.1</f>
        <v>6.96</v>
      </c>
      <c r="BX83" s="476">
        <f>+BX84+0.1</f>
        <v>6.96</v>
      </c>
      <c r="BY83" s="367">
        <f t="shared" si="32"/>
        <v>6.96</v>
      </c>
      <c r="BZ83" s="476">
        <f>+BZ84+0.1</f>
        <v>6.96</v>
      </c>
      <c r="CA83" s="367">
        <f>+CA84+0.1</f>
        <v>6.96</v>
      </c>
      <c r="CB83" s="367">
        <f>+CB84+0.1</f>
        <v>6.96</v>
      </c>
      <c r="CC83" s="476">
        <f t="shared" si="32"/>
        <v>6.96</v>
      </c>
      <c r="CD83" s="47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32"/>
        <v>6.96</v>
      </c>
      <c r="CI83" s="367">
        <f t="shared" ref="CI83:CO83" si="33">+CI84+0.1</f>
        <v>6.96</v>
      </c>
      <c r="CJ83" s="367">
        <f>+CJ84+0.1</f>
        <v>6.96</v>
      </c>
      <c r="CK83" s="367">
        <f>+CK84+0.1</f>
        <v>6.96</v>
      </c>
      <c r="CL83" s="475">
        <v>6.96</v>
      </c>
      <c r="CM83" s="367">
        <v>6.96</v>
      </c>
      <c r="CN83" s="476">
        <v>6.96</v>
      </c>
      <c r="CO83" s="805">
        <f t="shared" si="33"/>
        <v>6.96</v>
      </c>
      <c r="CP83" s="806">
        <f>+CP84+0.1</f>
        <v>6.96</v>
      </c>
      <c r="CQ83" s="806">
        <f t="shared" si="32"/>
        <v>6.96</v>
      </c>
      <c r="CR83" s="807">
        <f t="shared" si="32"/>
        <v>6.96</v>
      </c>
      <c r="CS83" s="807">
        <f>+CS84+0.1</f>
        <v>6.96</v>
      </c>
      <c r="CT83" s="384">
        <f>+CR83-CN83</f>
        <v>0</v>
      </c>
      <c r="CU83" s="546">
        <f>(+(CR83/CN83-1))*100</f>
        <v>0</v>
      </c>
      <c r="CV83" s="545">
        <f t="shared" si="27"/>
        <v>0</v>
      </c>
      <c r="CW83" s="293"/>
      <c r="CX83" s="299"/>
    </row>
    <row r="84" spans="1:10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75">
        <v>6.86</v>
      </c>
      <c r="CM84" s="367">
        <v>6.86</v>
      </c>
      <c r="CN84" s="476">
        <v>6.86</v>
      </c>
      <c r="CO84" s="805">
        <v>6.86</v>
      </c>
      <c r="CP84" s="806">
        <v>6.86</v>
      </c>
      <c r="CQ84" s="806">
        <v>6.86</v>
      </c>
      <c r="CR84" s="807">
        <v>6.86</v>
      </c>
      <c r="CS84" s="807">
        <v>6.86</v>
      </c>
      <c r="CT84" s="384">
        <f>+CR84-CN84</f>
        <v>0</v>
      </c>
      <c r="CU84" s="546">
        <f>(+(CR84/CN84-1))*100</f>
        <v>0</v>
      </c>
      <c r="CV84" s="545">
        <f t="shared" si="27"/>
        <v>0</v>
      </c>
      <c r="CW84" s="293"/>
      <c r="CX84" s="299"/>
    </row>
    <row r="85" spans="1:102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581">
        <v>6.9428154037001075</v>
      </c>
      <c r="CK85" s="581">
        <v>6.9465140022181657</v>
      </c>
      <c r="CL85" s="710">
        <v>6.9525585824010019</v>
      </c>
      <c r="CM85" s="581">
        <v>6.9455657694494857</v>
      </c>
      <c r="CN85" s="711">
        <v>6.9547064503245197</v>
      </c>
      <c r="CO85" s="712">
        <v>6.9428154037001075</v>
      </c>
      <c r="CP85" s="710">
        <v>6.9579799221250971</v>
      </c>
      <c r="CQ85" s="710">
        <v>6.9542835055313983</v>
      </c>
      <c r="CR85" s="711">
        <v>6.9371200714133936</v>
      </c>
      <c r="CS85" s="711">
        <v>6.9455657694494857</v>
      </c>
      <c r="CT85" s="384">
        <f>+CR85-CN85</f>
        <v>-1.7586378911126133E-2</v>
      </c>
      <c r="CU85" s="546">
        <f>(+(CR85/CN85-1))*100</f>
        <v>-0.25287018275668149</v>
      </c>
      <c r="CV85" s="545">
        <f t="shared" si="27"/>
        <v>0</v>
      </c>
      <c r="CW85" s="293"/>
      <c r="CX85" s="299"/>
    </row>
    <row r="86" spans="1:10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581">
        <v>62.52249511034249</v>
      </c>
      <c r="CK86" s="779"/>
      <c r="CL86" s="793"/>
      <c r="CM86" s="820"/>
      <c r="CN86" s="836"/>
      <c r="CO86" s="754"/>
      <c r="CP86" s="360"/>
      <c r="CQ86" s="360"/>
      <c r="CR86" s="421"/>
      <c r="CS86" s="421"/>
      <c r="CT86" s="384"/>
      <c r="CU86" s="546"/>
      <c r="CV86" s="545">
        <f t="shared" si="27"/>
        <v>0</v>
      </c>
      <c r="CW86" s="293"/>
      <c r="CX86" s="299"/>
    </row>
    <row r="87" spans="1:10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75">
        <v>2.0948799999999999</v>
      </c>
      <c r="CM87" s="367">
        <v>2.0962800000000001</v>
      </c>
      <c r="CN87" s="476">
        <v>2.09748</v>
      </c>
      <c r="CO87" s="805">
        <v>2.0982799999999999</v>
      </c>
      <c r="CP87" s="806">
        <v>2.0984799999999999</v>
      </c>
      <c r="CQ87" s="806">
        <v>2.0986799999999999</v>
      </c>
      <c r="CR87" s="807">
        <v>2.0988799999999999</v>
      </c>
      <c r="CS87" s="807">
        <v>2.0962800000000001</v>
      </c>
      <c r="CT87" s="384">
        <f>+CR87-CN87</f>
        <v>1.3999999999998458E-3</v>
      </c>
      <c r="CU87" s="546">
        <f>(+(CR87/CN87-1))*100</f>
        <v>6.6746762781999536E-2</v>
      </c>
      <c r="CV87" s="545">
        <f t="shared" si="27"/>
        <v>0</v>
      </c>
      <c r="CW87" s="293"/>
      <c r="CX87" s="299"/>
    </row>
    <row r="88" spans="1:10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93"/>
      <c r="CM88" s="820"/>
      <c r="CN88" s="836"/>
      <c r="CO88" s="754"/>
      <c r="CP88" s="360"/>
      <c r="CQ88" s="360"/>
      <c r="CR88" s="421"/>
      <c r="CS88" s="421"/>
      <c r="CT88" s="384"/>
      <c r="CU88" s="546"/>
      <c r="CV88" s="545">
        <f t="shared" si="27"/>
        <v>0</v>
      </c>
      <c r="CW88" s="293"/>
      <c r="CX88" s="299"/>
    </row>
    <row r="89" spans="1:102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59"/>
      <c r="CA89" s="759"/>
      <c r="CB89" s="764"/>
      <c r="CC89" s="759"/>
      <c r="CD89" s="759"/>
      <c r="CE89" s="764"/>
      <c r="CF89" s="759"/>
      <c r="CG89" s="764"/>
      <c r="CH89" s="764"/>
      <c r="CI89" s="759"/>
      <c r="CJ89" s="781"/>
      <c r="CK89" s="781"/>
      <c r="CL89" s="794"/>
      <c r="CM89" s="821"/>
      <c r="CN89" s="837"/>
      <c r="CO89" s="755"/>
      <c r="CP89" s="737"/>
      <c r="CQ89" s="737"/>
      <c r="CR89" s="739"/>
      <c r="CS89" s="739"/>
      <c r="CT89" s="645"/>
      <c r="CU89" s="551"/>
      <c r="CV89" s="545">
        <f t="shared" si="27"/>
        <v>0</v>
      </c>
      <c r="CW89" s="293"/>
      <c r="CX89" s="299"/>
    </row>
    <row r="90" spans="1:102" ht="12.75" customHeight="1" thickBot="1" x14ac:dyDescent="0.25">
      <c r="A90" s="227"/>
      <c r="B90" s="875"/>
      <c r="C90" s="520" t="s">
        <v>204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4">
        <v>1974.48059843586</v>
      </c>
      <c r="CK90" s="714">
        <v>2006.8189953104954</v>
      </c>
      <c r="CL90" s="718">
        <v>2084.0671991530612</v>
      </c>
      <c r="CM90" s="714">
        <v>2088.8024371895044</v>
      </c>
      <c r="CN90" s="717">
        <v>2085.7163874548105</v>
      </c>
      <c r="CO90" s="808">
        <v>2085.7163874548105</v>
      </c>
      <c r="CP90" s="808">
        <v>2085.7163874548105</v>
      </c>
      <c r="CQ90" s="808">
        <v>2085.7163874548105</v>
      </c>
      <c r="CR90" s="826">
        <v>2105.7754171734696</v>
      </c>
      <c r="CS90" s="808">
        <v>2088.8024371895044</v>
      </c>
      <c r="CT90" s="384">
        <f>+CR90-CN90</f>
        <v>20.059029718659076</v>
      </c>
      <c r="CU90" s="546">
        <f>(+(CR90/CN90-1))*100</f>
        <v>0.96173333245643811</v>
      </c>
      <c r="CV90" s="545">
        <f t="shared" si="27"/>
        <v>0</v>
      </c>
      <c r="CW90" s="293"/>
      <c r="CX90" s="299"/>
    </row>
    <row r="91" spans="1:102" x14ac:dyDescent="0.2">
      <c r="A91" s="227"/>
      <c r="B91" s="87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54"/>
      <c r="CK91" s="454"/>
      <c r="CL91" s="422"/>
      <c r="CM91" s="454"/>
      <c r="CN91" s="425"/>
      <c r="CO91" s="756"/>
      <c r="CP91" s="422"/>
      <c r="CQ91" s="422"/>
      <c r="CR91" s="425"/>
      <c r="CS91" s="425"/>
      <c r="CT91" s="646"/>
      <c r="CU91" s="425"/>
      <c r="CV91" s="545">
        <f t="shared" si="27"/>
        <v>0</v>
      </c>
      <c r="CW91" s="293"/>
    </row>
    <row r="92" spans="1:102" ht="12.75" customHeight="1" x14ac:dyDescent="0.2">
      <c r="A92" s="227"/>
      <c r="B92" s="875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423"/>
      <c r="CM92" s="783"/>
      <c r="CN92" s="426"/>
      <c r="CO92" s="757"/>
      <c r="CP92" s="423"/>
      <c r="CQ92" s="423"/>
      <c r="CR92" s="426"/>
      <c r="CS92" s="426"/>
      <c r="CT92" s="647"/>
      <c r="CU92" s="426"/>
      <c r="CV92" s="545">
        <f t="shared" si="27"/>
        <v>0</v>
      </c>
      <c r="CW92" s="293"/>
    </row>
    <row r="93" spans="1:102" x14ac:dyDescent="0.2">
      <c r="A93" s="227"/>
      <c r="B93" s="875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614">
        <v>5.3308238009264208E-2</v>
      </c>
      <c r="CK93" s="783"/>
      <c r="CL93" s="423"/>
      <c r="CM93" s="783"/>
      <c r="CN93" s="426"/>
      <c r="CO93" s="757"/>
      <c r="CP93" s="423"/>
      <c r="CQ93" s="423"/>
      <c r="CR93" s="426"/>
      <c r="CS93" s="426"/>
      <c r="CT93" s="647"/>
      <c r="CU93" s="426"/>
      <c r="CV93" s="545">
        <f t="shared" si="27"/>
        <v>0</v>
      </c>
      <c r="CW93" s="293"/>
    </row>
    <row r="94" spans="1:102" x14ac:dyDescent="0.2">
      <c r="A94" s="227"/>
      <c r="B94" s="875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614">
        <v>2.7825418127717771</v>
      </c>
      <c r="CK94" s="783"/>
      <c r="CL94" s="423"/>
      <c r="CM94" s="783"/>
      <c r="CN94" s="426"/>
      <c r="CO94" s="757"/>
      <c r="CP94" s="423"/>
      <c r="CQ94" s="423"/>
      <c r="CR94" s="426"/>
      <c r="CS94" s="426"/>
      <c r="CT94" s="647"/>
      <c r="CU94" s="426"/>
      <c r="CV94" s="545">
        <f t="shared" si="27"/>
        <v>0</v>
      </c>
      <c r="CW94" s="293"/>
    </row>
    <row r="95" spans="1:102" x14ac:dyDescent="0.2">
      <c r="A95" s="227"/>
      <c r="B95" s="875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614">
        <v>3.6431296205778008</v>
      </c>
      <c r="CK95" s="783"/>
      <c r="CL95" s="423"/>
      <c r="CM95" s="783"/>
      <c r="CN95" s="426"/>
      <c r="CO95" s="757"/>
      <c r="CP95" s="423"/>
      <c r="CQ95" s="423"/>
      <c r="CR95" s="426"/>
      <c r="CS95" s="426"/>
      <c r="CT95" s="647"/>
      <c r="CU95" s="426"/>
      <c r="CV95" s="545">
        <f t="shared" si="27"/>
        <v>0</v>
      </c>
      <c r="CW95" s="293"/>
    </row>
    <row r="96" spans="1:102" x14ac:dyDescent="0.2">
      <c r="A96" s="227"/>
      <c r="B96" s="875"/>
      <c r="C96" s="17" t="s">
        <v>3</v>
      </c>
      <c r="D96" s="731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423"/>
      <c r="CM96" s="783"/>
      <c r="CN96" s="426"/>
      <c r="CO96" s="757"/>
      <c r="CP96" s="423"/>
      <c r="CQ96" s="423"/>
      <c r="CR96" s="426"/>
      <c r="CS96" s="426"/>
      <c r="CT96" s="647"/>
      <c r="CU96" s="426"/>
      <c r="CV96" s="545">
        <f t="shared" si="27"/>
        <v>0</v>
      </c>
      <c r="CW96" s="293"/>
    </row>
    <row r="97" spans="1:101" x14ac:dyDescent="0.2">
      <c r="A97" s="227"/>
      <c r="B97" s="875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f>(0.581731519168357/100)*100</f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578">
        <v>9.0673139675531686E-2</v>
      </c>
      <c r="CK97" s="783"/>
      <c r="CL97" s="423"/>
      <c r="CM97" s="783"/>
      <c r="CN97" s="426"/>
      <c r="CO97" s="757"/>
      <c r="CP97" s="423"/>
      <c r="CQ97" s="423"/>
      <c r="CR97" s="426"/>
      <c r="CS97" s="426"/>
      <c r="CT97" s="647"/>
      <c r="CU97" s="426"/>
      <c r="CV97" s="545">
        <f t="shared" si="27"/>
        <v>0</v>
      </c>
      <c r="CW97" s="293"/>
    </row>
    <row r="98" spans="1:101" x14ac:dyDescent="0.2">
      <c r="A98" s="227"/>
      <c r="B98" s="875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f>(4.33684902269107/100)*100</f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578">
        <v>1.9673846456117028</v>
      </c>
      <c r="CK98" s="783"/>
      <c r="CL98" s="423"/>
      <c r="CM98" s="783"/>
      <c r="CN98" s="426"/>
      <c r="CO98" s="757"/>
      <c r="CP98" s="423"/>
      <c r="CQ98" s="423"/>
      <c r="CR98" s="426"/>
      <c r="CS98" s="426"/>
      <c r="CT98" s="647"/>
      <c r="CU98" s="426"/>
      <c r="CV98" s="545">
        <f t="shared" si="27"/>
        <v>0</v>
      </c>
      <c r="CW98" s="293"/>
    </row>
    <row r="99" spans="1:101" x14ac:dyDescent="0.2">
      <c r="A99" s="227"/>
      <c r="B99" s="875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f>(4.33684902269107/100)*100</f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578">
        <v>2.5934834072052215</v>
      </c>
      <c r="CK99" s="783"/>
      <c r="CL99" s="423"/>
      <c r="CM99" s="783"/>
      <c r="CN99" s="426"/>
      <c r="CO99" s="757"/>
      <c r="CP99" s="423"/>
      <c r="CQ99" s="423"/>
      <c r="CR99" s="426"/>
      <c r="CS99" s="426"/>
      <c r="CT99" s="647"/>
      <c r="CU99" s="426"/>
      <c r="CV99" s="545">
        <f t="shared" si="27"/>
        <v>0</v>
      </c>
      <c r="CW99" s="293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6">
        <v>4.2853453240845253E-2</v>
      </c>
      <c r="BZ100" s="746">
        <v>4.4383283980336502E-2</v>
      </c>
      <c r="CA100" s="746">
        <v>4.203094679416406E-2</v>
      </c>
      <c r="CB100" s="746">
        <v>3.4512734410182599E-2</v>
      </c>
      <c r="CC100" s="746">
        <v>3.7773129859308099E-2</v>
      </c>
      <c r="CD100" s="746">
        <v>4.7615394860087798E-2</v>
      </c>
      <c r="CE100" s="746">
        <v>4.68982840530206E-2</v>
      </c>
      <c r="CF100" s="746">
        <v>4.2186411608441499E-2</v>
      </c>
      <c r="CG100" s="746">
        <v>4.4984868864181203E-2</v>
      </c>
      <c r="CH100" s="746">
        <v>0.13513335047549699</v>
      </c>
      <c r="CI100" s="746">
        <v>5.1186143639449497E-2</v>
      </c>
      <c r="CJ100" s="746">
        <v>5.3067819436330502E-2</v>
      </c>
      <c r="CK100" s="783"/>
      <c r="CL100" s="423"/>
      <c r="CM100" s="783"/>
      <c r="CN100" s="426"/>
      <c r="CO100" s="757"/>
      <c r="CP100" s="423"/>
      <c r="CQ100" s="423"/>
      <c r="CR100" s="426"/>
      <c r="CS100" s="426"/>
      <c r="CT100" s="647"/>
      <c r="CU100" s="426"/>
      <c r="CV100" s="545">
        <f t="shared" si="27"/>
        <v>0</v>
      </c>
      <c r="CW100" s="293"/>
    </row>
    <row r="101" spans="1:101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6">
        <v>2.1672148590234919E-2</v>
      </c>
      <c r="BZ101" s="746">
        <v>-1.2326019265260599</v>
      </c>
      <c r="CA101" s="746">
        <v>-0.65582104137934527</v>
      </c>
      <c r="CB101" s="746">
        <v>-1.0006090706553701</v>
      </c>
      <c r="CC101" s="746">
        <v>-0.95324630455274595</v>
      </c>
      <c r="CD101" s="746">
        <v>-0.62682071609900802</v>
      </c>
      <c r="CE101" s="746">
        <v>-0.98869336040044997</v>
      </c>
      <c r="CF101" s="746">
        <v>-0.64642876752474299</v>
      </c>
      <c r="CG101" s="746">
        <v>-1.13644368930228</v>
      </c>
      <c r="CH101" s="746">
        <v>-0.99725818259972498</v>
      </c>
      <c r="CI101" s="746">
        <v>-1.1282064071114499</v>
      </c>
      <c r="CJ101" s="746">
        <v>-0.95119334443738401</v>
      </c>
      <c r="CK101" s="783"/>
      <c r="CL101" s="423"/>
      <c r="CM101" s="783"/>
      <c r="CN101" s="426"/>
      <c r="CO101" s="757"/>
      <c r="CP101" s="423"/>
      <c r="CQ101" s="423"/>
      <c r="CR101" s="426"/>
      <c r="CS101" s="426"/>
      <c r="CT101" s="647"/>
      <c r="CU101" s="426"/>
      <c r="CV101" s="545">
        <f t="shared" si="27"/>
        <v>0</v>
      </c>
      <c r="CW101" s="293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6">
        <v>1.4797140166454872</v>
      </c>
      <c r="BZ102" s="746">
        <v>0.20715606288316801</v>
      </c>
      <c r="CA102" s="746">
        <v>0.79234483265302125</v>
      </c>
      <c r="CB102" s="746">
        <v>0.44253073881027899</v>
      </c>
      <c r="CC102" s="746">
        <v>0.49058392424385699</v>
      </c>
      <c r="CD102" s="746">
        <v>0.82176790319982795</v>
      </c>
      <c r="CE102" s="746">
        <v>0.45462014746542101</v>
      </c>
      <c r="CF102" s="746">
        <v>0.801874020120666</v>
      </c>
      <c r="CG102" s="746">
        <v>0.30471602368166001</v>
      </c>
      <c r="CH102" s="746">
        <v>0.44593047363060401</v>
      </c>
      <c r="CI102" s="746">
        <v>0.31307338287234399</v>
      </c>
      <c r="CJ102" s="746">
        <v>0.49266681089151299</v>
      </c>
      <c r="CK102" s="783"/>
      <c r="CL102" s="423"/>
      <c r="CM102" s="783"/>
      <c r="CN102" s="426"/>
      <c r="CO102" s="757"/>
      <c r="CP102" s="423"/>
      <c r="CQ102" s="423"/>
      <c r="CR102" s="426"/>
      <c r="CS102" s="426"/>
      <c r="CT102" s="647"/>
      <c r="CU102" s="426"/>
      <c r="CV102" s="545">
        <f t="shared" si="27"/>
        <v>0</v>
      </c>
      <c r="CW102" s="293"/>
    </row>
    <row r="103" spans="1:101" ht="13.5" customHeight="1" thickBot="1" x14ac:dyDescent="0.25">
      <c r="A103" s="227"/>
      <c r="B103" s="44"/>
      <c r="C103" s="17"/>
      <c r="D103" s="103" t="s">
        <v>207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7">
        <v>-1.3945438664896281</v>
      </c>
      <c r="BZ103" s="747">
        <v>-1.39303601607685</v>
      </c>
      <c r="CA103" s="747">
        <v>-1.3953545553149538</v>
      </c>
      <c r="CB103" s="747">
        <v>-1.4027647474060601</v>
      </c>
      <c r="CC103" s="747">
        <v>-1.3995511967191001</v>
      </c>
      <c r="CD103" s="747">
        <v>-1.3898503435718099</v>
      </c>
      <c r="CE103" s="747">
        <v>-1.39055715106269</v>
      </c>
      <c r="CF103" s="747">
        <v>-1.3952013241905199</v>
      </c>
      <c r="CG103" s="747">
        <v>-1.39244307465398</v>
      </c>
      <c r="CH103" s="747">
        <v>-1.30358982984741</v>
      </c>
      <c r="CI103" s="747">
        <v>-1.3863308986542</v>
      </c>
      <c r="CJ103" s="747">
        <v>-1.3844762584291299</v>
      </c>
      <c r="CK103" s="784"/>
      <c r="CL103" s="424"/>
      <c r="CM103" s="784"/>
      <c r="CN103" s="427"/>
      <c r="CO103" s="758"/>
      <c r="CP103" s="424"/>
      <c r="CQ103" s="424"/>
      <c r="CR103" s="427"/>
      <c r="CS103" s="427"/>
      <c r="CT103" s="647"/>
      <c r="CU103" s="426"/>
      <c r="CV103" s="545">
        <f t="shared" si="27"/>
        <v>0</v>
      </c>
      <c r="CW103" s="293"/>
    </row>
    <row r="104" spans="1:101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54"/>
      <c r="CK104" s="454"/>
      <c r="CL104" s="422"/>
      <c r="CM104" s="454"/>
      <c r="CN104" s="425"/>
      <c r="CO104" s="756"/>
      <c r="CP104" s="422"/>
      <c r="CQ104" s="422"/>
      <c r="CR104" s="425"/>
      <c r="CS104" s="425"/>
      <c r="CT104" s="648"/>
      <c r="CU104" s="553"/>
      <c r="CV104" s="545">
        <f t="shared" si="27"/>
        <v>0</v>
      </c>
      <c r="CW104" s="293"/>
    </row>
    <row r="105" spans="1:101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7">
        <v>2.5</v>
      </c>
      <c r="CK105" s="597">
        <v>2.5</v>
      </c>
      <c r="CL105" s="809">
        <v>2.5</v>
      </c>
      <c r="CM105" s="822">
        <v>2.5</v>
      </c>
      <c r="CN105" s="810">
        <v>2.5</v>
      </c>
      <c r="CO105" s="860">
        <v>2.5</v>
      </c>
      <c r="CP105" s="809">
        <v>2.5</v>
      </c>
      <c r="CQ105" s="809">
        <v>2.5</v>
      </c>
      <c r="CR105" s="810">
        <v>2.5</v>
      </c>
      <c r="CS105" s="810">
        <v>2.5</v>
      </c>
      <c r="CT105" s="384" t="s">
        <v>3</v>
      </c>
      <c r="CU105" s="546"/>
      <c r="CV105" s="545" t="e">
        <f t="shared" si="27"/>
        <v>#VALUE!</v>
      </c>
      <c r="CW105" s="293"/>
    </row>
    <row r="106" spans="1:101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6">
        <v>4</v>
      </c>
      <c r="CK106" s="606">
        <v>4</v>
      </c>
      <c r="CL106" s="811">
        <v>4</v>
      </c>
      <c r="CM106" s="823">
        <v>4</v>
      </c>
      <c r="CN106" s="812">
        <v>4</v>
      </c>
      <c r="CO106" s="861">
        <v>4</v>
      </c>
      <c r="CP106" s="811">
        <v>4</v>
      </c>
      <c r="CQ106" s="811">
        <v>4</v>
      </c>
      <c r="CR106" s="812">
        <v>4</v>
      </c>
      <c r="CS106" s="812">
        <v>4</v>
      </c>
      <c r="CT106" s="649" t="s">
        <v>3</v>
      </c>
      <c r="CU106" s="554"/>
      <c r="CV106" s="545" t="e">
        <f t="shared" si="27"/>
        <v>#VALUE!</v>
      </c>
      <c r="CW106" s="293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38"/>
      <c r="CO107" s="239"/>
      <c r="CP107" s="239"/>
      <c r="CQ107" s="239"/>
      <c r="CR107" s="239"/>
      <c r="CS107" s="239"/>
      <c r="CT107" s="311"/>
      <c r="CU107" s="311"/>
      <c r="CV107" s="399"/>
      <c r="CW107" s="293"/>
    </row>
    <row r="108" spans="1:10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839"/>
      <c r="CO108" s="320"/>
      <c r="CP108" s="320"/>
      <c r="CQ108" s="320"/>
      <c r="CR108" s="241"/>
      <c r="CS108" s="320"/>
      <c r="CT108" s="871"/>
      <c r="CU108" s="871"/>
      <c r="CV108" s="399"/>
      <c r="CW108" s="293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839"/>
      <c r="CO109" s="320"/>
      <c r="CP109" s="320"/>
      <c r="CQ109" s="320"/>
      <c r="CR109" s="241"/>
      <c r="CS109" s="320"/>
      <c r="CT109" s="312"/>
      <c r="CU109" s="313"/>
      <c r="CV109" s="399"/>
      <c r="CW109" s="293"/>
    </row>
    <row r="110" spans="1:10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839"/>
      <c r="CO110" s="320"/>
      <c r="CP110" s="320"/>
      <c r="CQ110" s="320"/>
      <c r="CR110" s="241"/>
      <c r="CS110" s="320"/>
      <c r="CT110" s="312"/>
      <c r="CU110" s="313"/>
      <c r="CV110" s="399"/>
      <c r="CW110" s="293"/>
    </row>
    <row r="111" spans="1:10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839"/>
      <c r="CO111" s="320"/>
      <c r="CP111" s="320"/>
      <c r="CQ111" s="320"/>
      <c r="CR111" s="241"/>
      <c r="CS111" s="320"/>
      <c r="CT111" s="312"/>
      <c r="CU111" s="313"/>
      <c r="CV111" s="399"/>
      <c r="CW111" s="293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1"/>
      <c r="CO112" s="321"/>
      <c r="CP112" s="321"/>
      <c r="CQ112" s="321"/>
      <c r="CR112" s="242"/>
      <c r="CS112" s="321"/>
      <c r="CT112" s="312"/>
      <c r="CU112" s="311"/>
      <c r="CV112" s="399"/>
      <c r="CW112" s="293"/>
    </row>
    <row r="113" spans="3:101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K113" s="148"/>
      <c r="CT113" s="311"/>
      <c r="CU113" s="311"/>
      <c r="CV113" s="399"/>
      <c r="CW113" s="293"/>
    </row>
    <row r="114" spans="3:101" ht="13.5" customHeight="1" x14ac:dyDescent="0.25">
      <c r="C114" s="6">
        <v>2</v>
      </c>
      <c r="D114" s="1" t="s">
        <v>42</v>
      </c>
      <c r="CO114" s="311"/>
      <c r="CP114" s="311"/>
      <c r="CQ114" s="311"/>
      <c r="CR114" s="244"/>
      <c r="CS114" s="311"/>
      <c r="CT114" s="311"/>
      <c r="CU114" s="311"/>
      <c r="CV114" s="399"/>
      <c r="CW114" s="293"/>
    </row>
    <row r="115" spans="3:101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840"/>
      <c r="CO115" s="311"/>
      <c r="CP115" s="311"/>
      <c r="CQ115" s="311"/>
      <c r="CR115" s="244"/>
      <c r="CS115" s="311"/>
      <c r="CT115" s="311"/>
      <c r="CU115" s="311"/>
      <c r="CV115" s="399"/>
      <c r="CW115" s="293"/>
    </row>
    <row r="116" spans="3:10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840"/>
      <c r="CO116" s="311"/>
      <c r="CP116" s="311"/>
      <c r="CQ116" s="311"/>
      <c r="CR116" s="244"/>
      <c r="CS116" s="311"/>
      <c r="CT116" s="311"/>
      <c r="CU116" s="311"/>
      <c r="CV116" s="399"/>
      <c r="CW116" s="293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840"/>
      <c r="CO117" s="311"/>
      <c r="CP117" s="311"/>
      <c r="CQ117" s="311"/>
      <c r="CR117" s="244"/>
      <c r="CS117" s="311"/>
      <c r="CT117" s="311"/>
      <c r="CU117" s="311"/>
      <c r="CV117" s="399"/>
      <c r="CW117" s="293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840"/>
      <c r="CO118" s="314"/>
      <c r="CP118" s="314"/>
      <c r="CQ118" s="314"/>
      <c r="CR118" s="245"/>
      <c r="CS118" s="314"/>
      <c r="CT118" s="314"/>
      <c r="CU118" s="314"/>
      <c r="CV118" s="399"/>
      <c r="CW118" s="293"/>
    </row>
    <row r="119" spans="3:101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5"/>
      <c r="CO119" s="314"/>
      <c r="CP119" s="314"/>
      <c r="CQ119" s="314"/>
      <c r="CR119" s="245"/>
      <c r="CS119" s="314"/>
      <c r="CT119" s="314"/>
      <c r="CU119" s="314"/>
      <c r="CV119" s="399"/>
      <c r="CW119" s="293"/>
    </row>
    <row r="120" spans="3:101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5"/>
      <c r="CO120" s="314"/>
      <c r="CP120" s="314"/>
      <c r="CQ120" s="314"/>
      <c r="CR120" s="245"/>
      <c r="CS120" s="314"/>
      <c r="CT120" s="314"/>
      <c r="CU120" s="314"/>
      <c r="CV120" s="399"/>
      <c r="CW120" s="293"/>
    </row>
    <row r="121" spans="3:10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5"/>
      <c r="CO121" s="314"/>
      <c r="CP121" s="314"/>
      <c r="CQ121" s="314"/>
      <c r="CR121" s="245"/>
      <c r="CS121" s="314"/>
      <c r="CT121" s="314"/>
      <c r="CU121" s="314"/>
      <c r="CV121" s="399"/>
      <c r="CW121" s="293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5"/>
      <c r="CO122" s="314"/>
      <c r="CP122" s="314"/>
      <c r="CQ122" s="314"/>
      <c r="CR122" s="245"/>
      <c r="CS122" s="314"/>
      <c r="CT122" s="314"/>
      <c r="CU122" s="314"/>
      <c r="CV122" s="399"/>
      <c r="CW122" s="293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5"/>
      <c r="CO123" s="314"/>
      <c r="CP123" s="314"/>
      <c r="CQ123" s="314"/>
      <c r="CR123" s="245"/>
      <c r="CS123" s="314"/>
      <c r="CT123" s="314"/>
      <c r="CU123" s="314"/>
      <c r="CV123" s="399"/>
      <c r="CW123" s="293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5"/>
      <c r="CO124" s="314"/>
      <c r="CP124" s="314"/>
      <c r="CQ124" s="314"/>
      <c r="CR124" s="245"/>
      <c r="CS124" s="314"/>
      <c r="CT124" s="314"/>
      <c r="CU124" s="314"/>
      <c r="CV124" s="399"/>
      <c r="CW124" s="293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5"/>
      <c r="CO125" s="314"/>
      <c r="CP125" s="314"/>
      <c r="CQ125" s="314"/>
      <c r="CR125" s="245"/>
      <c r="CS125" s="314"/>
      <c r="CT125" s="314"/>
      <c r="CU125" s="314"/>
      <c r="CV125" s="399"/>
      <c r="CW125" s="293"/>
    </row>
    <row r="126" spans="3:101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5"/>
      <c r="CO126" s="314"/>
      <c r="CP126" s="314"/>
      <c r="CQ126" s="314"/>
      <c r="CR126" s="245"/>
      <c r="CS126" s="314"/>
      <c r="CT126" s="314"/>
      <c r="CU126" s="314"/>
      <c r="CV126" s="399"/>
      <c r="CW126" s="293"/>
    </row>
    <row r="127" spans="3:101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2"/>
      <c r="CO127" s="315"/>
      <c r="CP127" s="315"/>
      <c r="CQ127" s="315"/>
      <c r="CR127" s="246"/>
      <c r="CS127" s="315"/>
      <c r="CT127" s="315"/>
      <c r="CU127" s="315"/>
    </row>
    <row r="128" spans="3:101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2"/>
      <c r="CO128" s="315"/>
      <c r="CP128" s="315"/>
      <c r="CQ128" s="315"/>
      <c r="CR128" s="246"/>
      <c r="CS128" s="315"/>
      <c r="CT128" s="315"/>
      <c r="CU128" s="315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2"/>
      <c r="CO129" s="315"/>
      <c r="CP129" s="315"/>
      <c r="CQ129" s="315"/>
      <c r="CR129" s="246"/>
      <c r="CS129" s="315"/>
      <c r="CT129" s="315"/>
      <c r="CU129" s="315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2"/>
      <c r="CO130" s="315"/>
      <c r="CP130" s="315"/>
      <c r="CQ130" s="315"/>
      <c r="CR130" s="246"/>
      <c r="CS130" s="315"/>
      <c r="CT130" s="315"/>
      <c r="CU130" s="315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2"/>
      <c r="CO131" s="315"/>
      <c r="CP131" s="315"/>
      <c r="CQ131" s="315"/>
      <c r="CR131" s="246"/>
      <c r="CS131" s="315"/>
      <c r="CT131" s="315"/>
      <c r="CU131" s="315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2"/>
      <c r="CO132" s="315"/>
      <c r="CP132" s="315"/>
      <c r="CQ132" s="315"/>
      <c r="CR132" s="246"/>
      <c r="CS132" s="315"/>
      <c r="CT132" s="315"/>
      <c r="CU132" s="315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2"/>
      <c r="CO133" s="315"/>
      <c r="CP133" s="315"/>
      <c r="CQ133" s="315"/>
      <c r="CR133" s="246"/>
      <c r="CS133" s="315"/>
      <c r="CT133" s="315"/>
      <c r="CU133" s="315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2"/>
      <c r="CO134" s="315"/>
      <c r="CP134" s="315"/>
      <c r="CQ134" s="315"/>
      <c r="CR134" s="246"/>
      <c r="CS134" s="315"/>
      <c r="CT134" s="315"/>
      <c r="CU134" s="315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2"/>
      <c r="CO135" s="315"/>
      <c r="CP135" s="315"/>
      <c r="CQ135" s="315"/>
      <c r="CR135" s="246"/>
      <c r="CS135" s="315"/>
      <c r="CT135" s="315"/>
      <c r="CU135" s="315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2"/>
      <c r="CO136" s="315"/>
      <c r="CP136" s="315"/>
      <c r="CQ136" s="315"/>
      <c r="CR136" s="246"/>
      <c r="CS136" s="315"/>
      <c r="CT136" s="315"/>
      <c r="CU136" s="315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2"/>
      <c r="CO137" s="315"/>
      <c r="CP137" s="315"/>
      <c r="CQ137" s="315"/>
      <c r="CR137" s="246"/>
      <c r="CS137" s="315"/>
      <c r="CT137" s="315"/>
      <c r="CU137" s="315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2"/>
      <c r="CO138" s="315"/>
      <c r="CP138" s="315"/>
      <c r="CQ138" s="315"/>
      <c r="CR138" s="246"/>
      <c r="CS138" s="315"/>
      <c r="CT138" s="315"/>
      <c r="CU138" s="315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2"/>
      <c r="CO139" s="315"/>
      <c r="CP139" s="315"/>
      <c r="CQ139" s="315"/>
      <c r="CR139" s="246"/>
      <c r="CS139" s="315"/>
      <c r="CT139" s="315"/>
      <c r="CU139" s="315"/>
    </row>
    <row r="140" spans="3:99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2"/>
      <c r="CO140" s="315"/>
      <c r="CP140" s="315"/>
      <c r="CQ140" s="315"/>
      <c r="CR140" s="246"/>
      <c r="CS140" s="315"/>
      <c r="CT140" s="315"/>
      <c r="CU140" s="315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2"/>
      <c r="CO141" s="315"/>
      <c r="CP141" s="315"/>
      <c r="CQ141" s="315"/>
      <c r="CR141" s="246"/>
      <c r="CS141" s="315"/>
      <c r="CT141" s="315"/>
      <c r="CU141" s="315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2"/>
      <c r="CO142" s="315"/>
      <c r="CP142" s="315"/>
      <c r="CQ142" s="315"/>
      <c r="CR142" s="246"/>
      <c r="CS142" s="315"/>
      <c r="CT142" s="315"/>
      <c r="CU142" s="315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2"/>
      <c r="CO143" s="315"/>
      <c r="CP143" s="315"/>
      <c r="CQ143" s="315"/>
      <c r="CR143" s="246"/>
      <c r="CS143" s="315"/>
      <c r="CT143" s="315"/>
      <c r="CU143" s="315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2"/>
      <c r="CO144" s="315"/>
      <c r="CP144" s="315"/>
      <c r="CQ144" s="315"/>
      <c r="CR144" s="246"/>
      <c r="CS144" s="315"/>
      <c r="CT144" s="315"/>
      <c r="CU144" s="315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2"/>
      <c r="CO145" s="315"/>
      <c r="CP145" s="315"/>
      <c r="CQ145" s="315"/>
      <c r="CR145" s="246"/>
      <c r="CS145" s="315"/>
      <c r="CT145" s="315"/>
      <c r="CU145" s="315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2"/>
      <c r="CO146" s="315"/>
      <c r="CP146" s="315"/>
      <c r="CQ146" s="315"/>
      <c r="CR146" s="246"/>
      <c r="CS146" s="315"/>
      <c r="CT146" s="315"/>
      <c r="CU146" s="315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2"/>
      <c r="CO147" s="315"/>
      <c r="CP147" s="315"/>
      <c r="CQ147" s="315"/>
      <c r="CR147" s="246"/>
      <c r="CS147" s="315"/>
      <c r="CT147" s="315"/>
      <c r="CU147" s="315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2"/>
      <c r="CO148" s="315"/>
      <c r="CP148" s="315"/>
      <c r="CQ148" s="315"/>
      <c r="CR148" s="246"/>
      <c r="CS148" s="315"/>
      <c r="CT148" s="315"/>
      <c r="CU148" s="315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2"/>
      <c r="CO149" s="315"/>
      <c r="CP149" s="315"/>
      <c r="CQ149" s="315"/>
      <c r="CR149" s="246"/>
      <c r="CS149" s="315"/>
      <c r="CT149" s="315"/>
      <c r="CU149" s="315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2"/>
      <c r="CO150" s="315"/>
      <c r="CP150" s="315"/>
      <c r="CQ150" s="315"/>
      <c r="CR150" s="246"/>
      <c r="CS150" s="315"/>
      <c r="CT150" s="315"/>
      <c r="CU150" s="315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2"/>
      <c r="CO151" s="315"/>
      <c r="CP151" s="315"/>
      <c r="CQ151" s="315"/>
      <c r="CR151" s="246"/>
      <c r="CS151" s="315"/>
      <c r="CT151" s="315"/>
      <c r="CU151" s="315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2"/>
      <c r="CO152" s="315"/>
      <c r="CP152" s="315"/>
      <c r="CQ152" s="315"/>
      <c r="CR152" s="246"/>
      <c r="CS152" s="315"/>
      <c r="CT152" s="315"/>
      <c r="CU152" s="315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2"/>
      <c r="CO153" s="315"/>
      <c r="CP153" s="315"/>
      <c r="CQ153" s="315"/>
      <c r="CR153" s="246"/>
      <c r="CS153" s="315"/>
      <c r="CT153" s="315"/>
      <c r="CU153" s="315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2"/>
      <c r="CO154" s="315"/>
      <c r="CP154" s="315"/>
      <c r="CQ154" s="315"/>
      <c r="CR154" s="246"/>
      <c r="CS154" s="315"/>
      <c r="CT154" s="315"/>
      <c r="CU154" s="315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2"/>
      <c r="CO155" s="315"/>
      <c r="CP155" s="315"/>
      <c r="CQ155" s="315"/>
      <c r="CR155" s="246"/>
      <c r="CS155" s="315"/>
      <c r="CT155" s="315"/>
      <c r="CU155" s="315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2"/>
      <c r="CO156" s="315"/>
      <c r="CP156" s="315"/>
      <c r="CQ156" s="315"/>
      <c r="CR156" s="246"/>
      <c r="CS156" s="315"/>
      <c r="CT156" s="315"/>
      <c r="CU156" s="315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2"/>
      <c r="CO157" s="315"/>
      <c r="CP157" s="315"/>
      <c r="CQ157" s="315"/>
      <c r="CR157" s="246"/>
      <c r="CS157" s="315"/>
      <c r="CT157" s="315"/>
      <c r="CU157" s="315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2"/>
      <c r="CO158" s="315"/>
      <c r="CP158" s="315"/>
      <c r="CQ158" s="315"/>
      <c r="CR158" s="246"/>
      <c r="CS158" s="315"/>
      <c r="CT158" s="315"/>
      <c r="CU158" s="315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2"/>
      <c r="CO159" s="315"/>
      <c r="CP159" s="315"/>
      <c r="CQ159" s="315"/>
      <c r="CR159" s="246"/>
      <c r="CS159" s="315"/>
      <c r="CT159" s="315"/>
      <c r="CU159" s="315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2"/>
      <c r="CO160" s="315"/>
      <c r="CP160" s="315"/>
      <c r="CQ160" s="315"/>
      <c r="CR160" s="246"/>
      <c r="CS160" s="315"/>
      <c r="CT160" s="315"/>
      <c r="CU160" s="315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2"/>
      <c r="CO161" s="315"/>
      <c r="CP161" s="315"/>
      <c r="CQ161" s="315"/>
      <c r="CR161" s="246"/>
      <c r="CS161" s="315"/>
      <c r="CT161" s="315"/>
      <c r="CU161" s="315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2"/>
      <c r="CO162" s="315"/>
      <c r="CP162" s="315"/>
      <c r="CQ162" s="315"/>
      <c r="CR162" s="246"/>
      <c r="CS162" s="315"/>
      <c r="CT162" s="315"/>
      <c r="CU162" s="315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2"/>
      <c r="CO163" s="315"/>
      <c r="CP163" s="315"/>
      <c r="CQ163" s="315"/>
      <c r="CR163" s="246"/>
      <c r="CS163" s="315"/>
      <c r="CT163" s="315"/>
      <c r="CU163" s="315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2"/>
      <c r="CO164" s="315"/>
      <c r="CP164" s="315"/>
      <c r="CQ164" s="315"/>
      <c r="CR164" s="246"/>
      <c r="CS164" s="315"/>
      <c r="CT164" s="315"/>
      <c r="CU164" s="315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2"/>
      <c r="CO165" s="315"/>
      <c r="CP165" s="315"/>
      <c r="CQ165" s="315"/>
      <c r="CR165" s="246"/>
      <c r="CS165" s="315"/>
      <c r="CT165" s="315"/>
      <c r="CU165" s="315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2"/>
      <c r="CO166" s="315"/>
      <c r="CP166" s="315"/>
      <c r="CQ166" s="315"/>
      <c r="CR166" s="246"/>
      <c r="CS166" s="315"/>
      <c r="CT166" s="315"/>
      <c r="CU166" s="315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2"/>
      <c r="CO167" s="315"/>
      <c r="CP167" s="315"/>
      <c r="CQ167" s="315"/>
      <c r="CR167" s="246"/>
      <c r="CS167" s="315"/>
      <c r="CT167" s="315"/>
      <c r="CU167" s="315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2"/>
      <c r="CO168" s="315"/>
      <c r="CP168" s="315"/>
      <c r="CQ168" s="315"/>
      <c r="CR168" s="246"/>
      <c r="CS168" s="315"/>
      <c r="CT168" s="315"/>
      <c r="CU168" s="315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2"/>
      <c r="CO169" s="315"/>
      <c r="CP169" s="315"/>
      <c r="CQ169" s="315"/>
      <c r="CR169" s="246"/>
      <c r="CS169" s="315"/>
      <c r="CT169" s="315"/>
      <c r="CU169" s="315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2"/>
      <c r="CO170" s="315"/>
      <c r="CP170" s="315"/>
      <c r="CQ170" s="315"/>
      <c r="CR170" s="246"/>
      <c r="CS170" s="315"/>
      <c r="CT170" s="315"/>
      <c r="CU170" s="315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2"/>
      <c r="CO171" s="315"/>
      <c r="CP171" s="315"/>
      <c r="CQ171" s="315"/>
      <c r="CR171" s="246"/>
      <c r="CS171" s="315"/>
      <c r="CT171" s="315"/>
      <c r="CU171" s="315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2"/>
      <c r="CO172" s="315"/>
      <c r="CP172" s="315"/>
      <c r="CQ172" s="315"/>
      <c r="CR172" s="246"/>
      <c r="CS172" s="315"/>
      <c r="CT172" s="315"/>
      <c r="CU172" s="315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2"/>
      <c r="CO173" s="315"/>
      <c r="CP173" s="315"/>
      <c r="CQ173" s="315"/>
      <c r="CR173" s="246"/>
      <c r="CS173" s="315"/>
      <c r="CT173" s="315"/>
      <c r="CU173" s="315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2"/>
      <c r="CO174" s="315"/>
      <c r="CP174" s="315"/>
      <c r="CQ174" s="315"/>
      <c r="CR174" s="246"/>
      <c r="CS174" s="315"/>
      <c r="CT174" s="315"/>
      <c r="CU174" s="315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2"/>
      <c r="CO175" s="315"/>
      <c r="CP175" s="315"/>
      <c r="CQ175" s="315"/>
      <c r="CR175" s="246"/>
      <c r="CS175" s="315"/>
      <c r="CT175" s="315"/>
      <c r="CU175" s="315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2"/>
      <c r="CO176" s="315"/>
      <c r="CP176" s="315"/>
      <c r="CQ176" s="315"/>
      <c r="CR176" s="246"/>
      <c r="CS176" s="315"/>
      <c r="CT176" s="315"/>
      <c r="CU176" s="315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2"/>
      <c r="CO177" s="315"/>
      <c r="CP177" s="315"/>
      <c r="CQ177" s="315"/>
      <c r="CR177" s="246"/>
      <c r="CS177" s="315"/>
      <c r="CT177" s="315"/>
      <c r="CU177" s="315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2"/>
      <c r="CO178" s="315"/>
      <c r="CP178" s="315"/>
      <c r="CQ178" s="315"/>
      <c r="CR178" s="246"/>
      <c r="CS178" s="315"/>
      <c r="CT178" s="315"/>
      <c r="CU178" s="315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2"/>
      <c r="CO179" s="315"/>
      <c r="CP179" s="315"/>
      <c r="CQ179" s="315"/>
      <c r="CR179" s="246"/>
      <c r="CS179" s="315"/>
      <c r="CT179" s="315"/>
      <c r="CU179" s="315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2"/>
      <c r="CO180" s="315"/>
      <c r="CP180" s="315"/>
      <c r="CQ180" s="315"/>
      <c r="CR180" s="246"/>
      <c r="CS180" s="315"/>
      <c r="CT180" s="315"/>
      <c r="CU180" s="315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2"/>
      <c r="CO181" s="315"/>
      <c r="CP181" s="315"/>
      <c r="CQ181" s="315"/>
      <c r="CR181" s="246"/>
      <c r="CS181" s="315"/>
      <c r="CT181" s="315"/>
      <c r="CU181" s="315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2"/>
      <c r="CO182" s="315"/>
      <c r="CP182" s="315"/>
      <c r="CQ182" s="315"/>
      <c r="CR182" s="246"/>
      <c r="CS182" s="315"/>
      <c r="CT182" s="315"/>
      <c r="CU182" s="315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2"/>
      <c r="CO183" s="315"/>
      <c r="CP183" s="315"/>
      <c r="CQ183" s="315"/>
      <c r="CR183" s="246"/>
      <c r="CS183" s="315"/>
      <c r="CT183" s="315"/>
      <c r="CU183" s="315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2"/>
      <c r="CO184" s="315"/>
      <c r="CP184" s="315"/>
      <c r="CQ184" s="315"/>
      <c r="CR184" s="246"/>
      <c r="CS184" s="315"/>
      <c r="CT184" s="315"/>
      <c r="CU184" s="315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2"/>
      <c r="CO185" s="315"/>
      <c r="CP185" s="315"/>
      <c r="CQ185" s="315"/>
      <c r="CR185" s="246"/>
      <c r="CS185" s="315"/>
      <c r="CT185" s="315"/>
      <c r="CU185" s="315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2"/>
      <c r="CO186" s="315"/>
      <c r="CP186" s="315"/>
      <c r="CQ186" s="315"/>
      <c r="CR186" s="246"/>
      <c r="CS186" s="315"/>
      <c r="CT186" s="315"/>
      <c r="CU186" s="315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2"/>
      <c r="CO187" s="315"/>
      <c r="CP187" s="315"/>
      <c r="CQ187" s="315"/>
      <c r="CR187" s="246"/>
      <c r="CS187" s="315"/>
      <c r="CT187" s="315"/>
      <c r="CU187" s="315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2"/>
      <c r="CO188" s="315"/>
      <c r="CP188" s="315"/>
      <c r="CQ188" s="315"/>
      <c r="CR188" s="246"/>
      <c r="CS188" s="315"/>
      <c r="CT188" s="315"/>
      <c r="CU188" s="315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2"/>
      <c r="CO189" s="315"/>
      <c r="CP189" s="315"/>
      <c r="CQ189" s="315"/>
      <c r="CR189" s="246"/>
      <c r="CS189" s="315"/>
      <c r="CT189" s="315"/>
      <c r="CU189" s="315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2"/>
      <c r="CO190" s="315"/>
      <c r="CP190" s="315"/>
      <c r="CQ190" s="315"/>
      <c r="CR190" s="246"/>
      <c r="CS190" s="315"/>
      <c r="CT190" s="315"/>
      <c r="CU190" s="315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2"/>
      <c r="CO191" s="315"/>
      <c r="CP191" s="315"/>
      <c r="CQ191" s="315"/>
      <c r="CR191" s="246"/>
      <c r="CS191" s="315"/>
      <c r="CT191" s="315"/>
      <c r="CU191" s="315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2"/>
      <c r="CO192" s="315"/>
      <c r="CP192" s="315"/>
      <c r="CQ192" s="315"/>
      <c r="CR192" s="246"/>
      <c r="CS192" s="315"/>
      <c r="CT192" s="315"/>
      <c r="CU192" s="315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2"/>
      <c r="CO193" s="315"/>
      <c r="CP193" s="315"/>
      <c r="CQ193" s="315"/>
      <c r="CR193" s="246"/>
      <c r="CS193" s="315"/>
      <c r="CT193" s="315"/>
      <c r="CU193" s="315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2"/>
      <c r="CO194" s="315"/>
      <c r="CP194" s="315"/>
      <c r="CQ194" s="315"/>
      <c r="CR194" s="246"/>
      <c r="CS194" s="315"/>
      <c r="CT194" s="315"/>
      <c r="CU194" s="315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2"/>
      <c r="CO195" s="315"/>
      <c r="CP195" s="315"/>
      <c r="CQ195" s="315"/>
      <c r="CR195" s="246"/>
      <c r="CS195" s="315"/>
      <c r="CT195" s="315"/>
      <c r="CU195" s="315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2"/>
      <c r="CO196" s="315"/>
      <c r="CP196" s="315"/>
      <c r="CQ196" s="315"/>
      <c r="CR196" s="246"/>
      <c r="CS196" s="315"/>
      <c r="CT196" s="315"/>
      <c r="CU196" s="315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2"/>
      <c r="CO197" s="315"/>
      <c r="CP197" s="315"/>
      <c r="CQ197" s="315"/>
      <c r="CR197" s="246"/>
      <c r="CS197" s="315"/>
      <c r="CT197" s="315"/>
      <c r="CU197" s="315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2"/>
      <c r="CO198" s="315"/>
      <c r="CP198" s="315"/>
      <c r="CQ198" s="315"/>
      <c r="CR198" s="246"/>
      <c r="CS198" s="315"/>
      <c r="CT198" s="315"/>
      <c r="CU198" s="315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2"/>
      <c r="CO199" s="315"/>
      <c r="CP199" s="315"/>
      <c r="CQ199" s="315"/>
      <c r="CR199" s="246"/>
      <c r="CS199" s="315"/>
      <c r="CT199" s="315"/>
      <c r="CU199" s="315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2"/>
      <c r="CO200" s="315"/>
      <c r="CP200" s="315"/>
      <c r="CQ200" s="315"/>
      <c r="CR200" s="246"/>
      <c r="CS200" s="315"/>
      <c r="CT200" s="315"/>
      <c r="CU200" s="315"/>
    </row>
    <row r="201" spans="3:99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Q84 AC85:AN85 AC90:AM90 CQ88 CQ83 AT45:AV46 CT107:CU115 CT91:CT106 CT44 AV17 AP83:AV83 AC83:AO84 AF45:AS49 AC87:AN88 CQ45 BP50:BQ50 CT88 CT82 CT52 CT69 CT78 CT36 CT40 Q15:BV16 BA45:BV49 CS83 CS45 CT7 CT32 CT22 CT28 CO13:CT13 CO29:CT31 CO28:CS28 CO23:CT27 CO22:CS22 CO33:CT35 CO32:CS32 CT8:CT11 CO15:CT21 CO14:CS14 CO12:CQ12 CS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Y13" sqref="CY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2" width="9.140625" customWidth="1"/>
    <col min="93" max="96" width="9.28515625" customWidth="1"/>
    <col min="97" max="97" width="9.28515625" hidden="1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78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88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0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89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0"/>
      <c r="BT5" s="491"/>
      <c r="BU5" s="510"/>
      <c r="BV5" s="517"/>
      <c r="BW5" s="537"/>
      <c r="BX5" s="541"/>
      <c r="BY5" s="736"/>
      <c r="BZ5" s="743"/>
      <c r="CA5" s="749"/>
      <c r="CB5" s="762"/>
      <c r="CC5" s="766"/>
      <c r="CD5" s="770"/>
      <c r="CE5" s="771"/>
      <c r="CF5" s="772"/>
      <c r="CG5" s="777"/>
      <c r="CH5" s="778"/>
      <c r="CI5" s="782"/>
      <c r="CJ5" s="785"/>
      <c r="CK5" s="401"/>
      <c r="CL5" s="403"/>
      <c r="CM5" s="404"/>
      <c r="CN5" s="488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13528.590747479999</v>
      </c>
      <c r="CK6" s="640">
        <f>+entero!CK7</f>
        <v>13531.727533079998</v>
      </c>
      <c r="CL6" s="640">
        <f>+entero!CL7</f>
        <v>13397.44527502</v>
      </c>
      <c r="CM6" s="640">
        <f>+entero!CM7</f>
        <v>13338.028765610001</v>
      </c>
      <c r="CN6" s="640">
        <f>+entero!CN7</f>
        <v>13239.831399559998</v>
      </c>
      <c r="CO6" s="640">
        <f>+entero!CO7</f>
        <v>13247.455669200001</v>
      </c>
      <c r="CP6" s="640">
        <f>+entero!CP7</f>
        <v>13192.56778675</v>
      </c>
      <c r="CQ6" s="640">
        <f>+entero!CQ7</f>
        <v>13148.696576649998</v>
      </c>
      <c r="CR6" s="640">
        <f>+entero!CR7</f>
        <v>13056.142426700002</v>
      </c>
      <c r="CS6" s="640">
        <f>+entero!CS7</f>
        <v>13338.028765610001</v>
      </c>
      <c r="CT6" s="642">
        <f>+entero!CT7</f>
        <v>-183.68897285999628</v>
      </c>
      <c r="CU6" s="555">
        <f>+entero!CU7</f>
        <v>-1.3873966164410612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11837.056368139998</v>
      </c>
      <c r="CK7" s="640">
        <f>+entero!CK8</f>
        <v>11832.74068467</v>
      </c>
      <c r="CL7" s="640">
        <f>+entero!CL8</f>
        <v>11682.771070429999</v>
      </c>
      <c r="CM7" s="640">
        <f>+entero!CM8</f>
        <v>11653.66528413</v>
      </c>
      <c r="CN7" s="640">
        <f>+entero!CN8</f>
        <v>11529.561591199999</v>
      </c>
      <c r="CO7" s="640">
        <f>+entero!CO8</f>
        <v>11526.321204509999</v>
      </c>
      <c r="CP7" s="640">
        <f>+entero!CP8</f>
        <v>11484.114144969999</v>
      </c>
      <c r="CQ7" s="640">
        <f>+entero!CQ8</f>
        <v>11438.329042649999</v>
      </c>
      <c r="CR7" s="640">
        <f>+entero!CR8</f>
        <v>11357.486079400001</v>
      </c>
      <c r="CS7" s="640">
        <f>+entero!CS8</f>
        <v>11653.66528413</v>
      </c>
      <c r="CT7" s="642">
        <f>+entero!CT8</f>
        <v>-172.07551179999791</v>
      </c>
      <c r="CU7" s="555">
        <f>+entero!CU8</f>
        <v>-1.4924722890706899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228.98451735</v>
      </c>
      <c r="CK8" s="640">
        <f>+entero!CK9</f>
        <v>228.37269612</v>
      </c>
      <c r="CL8" s="640">
        <f>+entero!CL9</f>
        <v>231.94859953</v>
      </c>
      <c r="CM8" s="640">
        <f>+entero!CM9</f>
        <v>230.54991282999998</v>
      </c>
      <c r="CN8" s="640">
        <f>+entero!CN9</f>
        <v>231.35178207999999</v>
      </c>
      <c r="CO8" s="640">
        <f>+entero!CO9</f>
        <v>231.59184273</v>
      </c>
      <c r="CP8" s="640">
        <f>+entero!CP9</f>
        <v>231.78189075</v>
      </c>
      <c r="CQ8" s="640">
        <f>+entero!CQ9</f>
        <v>231.56683640999998</v>
      </c>
      <c r="CR8" s="640">
        <f>+entero!CR9</f>
        <v>231.21156453</v>
      </c>
      <c r="CS8" s="640">
        <f>+entero!CS9</f>
        <v>230.54991282999998</v>
      </c>
      <c r="CT8" s="642">
        <f>+entero!CT9</f>
        <v>-0.14021754999998848</v>
      </c>
      <c r="CU8" s="555">
        <f>+entero!CU9</f>
        <v>-6.0607940314671982E-2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1450.35951699</v>
      </c>
      <c r="CK9" s="640">
        <f>+entero!CK10</f>
        <v>1458.4563785400001</v>
      </c>
      <c r="CL9" s="640">
        <f>+entero!CL10</f>
        <v>1470.3774625599999</v>
      </c>
      <c r="CM9" s="640">
        <f>+entero!CM10</f>
        <v>1441.5398874</v>
      </c>
      <c r="CN9" s="640">
        <f>+entero!CN10</f>
        <v>1466.60165628</v>
      </c>
      <c r="CO9" s="640">
        <f>+entero!CO10</f>
        <v>1477.2134719600001</v>
      </c>
      <c r="CP9" s="640">
        <f>+entero!CP10</f>
        <v>1464.33248353</v>
      </c>
      <c r="CQ9" s="640">
        <f>+entero!CQ10</f>
        <v>1466.4728788399998</v>
      </c>
      <c r="CR9" s="640">
        <f>+entero!CR10</f>
        <v>1455.1364002700002</v>
      </c>
      <c r="CS9" s="640">
        <f>+entero!CS10</f>
        <v>1441.5398874</v>
      </c>
      <c r="CT9" s="642">
        <f>+entero!CT10</f>
        <v>-11.465256009999848</v>
      </c>
      <c r="CU9" s="555">
        <f>+entero!CU10</f>
        <v>-0.78175665225151958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12.190344999999999</v>
      </c>
      <c r="CK10" s="640">
        <f>+entero!CK11</f>
        <v>12.15777375</v>
      </c>
      <c r="CL10" s="640">
        <f>+entero!CL11</f>
        <v>12.3481425</v>
      </c>
      <c r="CM10" s="640">
        <f>+entero!CM11</f>
        <v>12.273681249999999</v>
      </c>
      <c r="CN10" s="640">
        <f>+entero!CN11</f>
        <v>12.316370000000001</v>
      </c>
      <c r="CO10" s="640">
        <f>+entero!CO11</f>
        <v>12.32915</v>
      </c>
      <c r="CP10" s="640">
        <f>+entero!CP11</f>
        <v>12.3392675</v>
      </c>
      <c r="CQ10" s="640">
        <f>+entero!CQ11</f>
        <v>12.32781875</v>
      </c>
      <c r="CR10" s="640">
        <f>+entero!CR11</f>
        <v>12.3083825</v>
      </c>
      <c r="CS10" s="640">
        <f>+entero!CS11</f>
        <v>12.273681249999999</v>
      </c>
      <c r="CT10" s="642">
        <f>+entero!CT11</f>
        <v>-7.9875000000004803E-3</v>
      </c>
      <c r="CU10" s="555">
        <f>+entero!CU11</f>
        <v>-6.4852712284546588E-2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17327.230762343737</v>
      </c>
      <c r="CK11" s="641">
        <f>+entero!CK12</f>
        <v>17356.827348511164</v>
      </c>
      <c r="CL11" s="641">
        <f>+entero!CL12</f>
        <v>17209.940593096911</v>
      </c>
      <c r="CM11" s="641">
        <f>+entero!CM12</f>
        <v>17305.261515926606</v>
      </c>
      <c r="CN11" s="641">
        <f>+entero!CN12</f>
        <v>17196.976495993709</v>
      </c>
      <c r="CO11" s="642">
        <f>+entero!CO12</f>
        <v>17187.586191824714</v>
      </c>
      <c r="CP11" s="642">
        <f>+entero!CP12</f>
        <v>17118.556772288499</v>
      </c>
      <c r="CQ11" s="642">
        <f>+entero!CQ12</f>
        <v>17085.282981945533</v>
      </c>
      <c r="CR11" s="642">
        <f>+entero!CR12</f>
        <v>0</v>
      </c>
      <c r="CS11" s="642">
        <f>+entero!CS12</f>
        <v>17305.261515926606</v>
      </c>
      <c r="CT11" s="642">
        <f>+entero!CT12</f>
        <v>-111.69351404817644</v>
      </c>
      <c r="CU11" s="555">
        <f>+entero!CU12</f>
        <v>-0.64949506719508276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13528.426802209999</v>
      </c>
      <c r="CK12" s="640">
        <f>+entero!CK13</f>
        <v>13531.585645919999</v>
      </c>
      <c r="CL12" s="640">
        <f>+entero!CL13</f>
        <v>13397.3479644</v>
      </c>
      <c r="CM12" s="640">
        <f>+entero!CM13</f>
        <v>13338.07108247</v>
      </c>
      <c r="CN12" s="640">
        <f>+entero!CN13</f>
        <v>13239.83044948</v>
      </c>
      <c r="CO12" s="642">
        <f>+entero!CO13</f>
        <v>13247.454089120001</v>
      </c>
      <c r="CP12" s="642">
        <f>+entero!CP13</f>
        <v>13192.324694569999</v>
      </c>
      <c r="CQ12" s="642">
        <f>+entero!CQ13</f>
        <v>13148.453484469997</v>
      </c>
      <c r="CR12" s="642">
        <f>+entero!CR13</f>
        <v>13055.900063590001</v>
      </c>
      <c r="CS12" s="642">
        <f>+entero!CS13</f>
        <v>13338.07108247</v>
      </c>
      <c r="CT12" s="642">
        <f>+entero!CT13</f>
        <v>-183.93038588999843</v>
      </c>
      <c r="CU12" s="555">
        <f>+entero!CU13</f>
        <v>-1.3892201006034943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2396.3261833571419</v>
      </c>
      <c r="CK13" s="641">
        <f>+entero!CK14</f>
        <v>2433.8712618615159</v>
      </c>
      <c r="CL13" s="641">
        <f>+entero!CL14</f>
        <v>2422.8932439169093</v>
      </c>
      <c r="CM13" s="641">
        <f>+entero!CM14</f>
        <v>2584.7275626239066</v>
      </c>
      <c r="CN13" s="641">
        <f>+entero!CN14</f>
        <v>2574.5295041865888</v>
      </c>
      <c r="CO13" s="641">
        <f>+entero!CO14</f>
        <v>2557.4386854912536</v>
      </c>
      <c r="CP13" s="641">
        <f>+entero!CP14</f>
        <v>2543.4766607696793</v>
      </c>
      <c r="CQ13" s="641">
        <f>+entero!CQ14</f>
        <v>2554.0487332478133</v>
      </c>
      <c r="CR13" s="641">
        <f>+entero!CR14</f>
        <v>0</v>
      </c>
      <c r="CS13" s="641">
        <f>+entero!CS14</f>
        <v>2584.7275626239066</v>
      </c>
      <c r="CT13" s="642">
        <f>+entero!CT14</f>
        <v>-20.480770938775549</v>
      </c>
      <c r="CU13" s="555">
        <f>+entero!CU14</f>
        <v>-0.79551509918494023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36" t="s">
        <v>212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531.23164652460002</v>
      </c>
      <c r="CK14" s="641">
        <f>+entero!CK15</f>
        <v>531.28054657279995</v>
      </c>
      <c r="CL14" s="641">
        <f>+entero!CL15</f>
        <v>531.34680381999999</v>
      </c>
      <c r="CM14" s="641">
        <f>+entero!CM15</f>
        <v>531.41598426170003</v>
      </c>
      <c r="CN14" s="641">
        <f>+entero!CN15</f>
        <v>531.47543058789995</v>
      </c>
      <c r="CO14" s="642">
        <f>+entero!CO15</f>
        <v>531.50132074249996</v>
      </c>
      <c r="CP14" s="642">
        <f>+entero!CP15</f>
        <v>531.52707795799995</v>
      </c>
      <c r="CQ14" s="642">
        <f>+entero!CQ15</f>
        <v>531.53740840659998</v>
      </c>
      <c r="CR14" s="642">
        <f>+entero!CR15</f>
        <v>531.54773084969997</v>
      </c>
      <c r="CS14" s="642">
        <f>+entero!CS15</f>
        <v>531.41598426170003</v>
      </c>
      <c r="CT14" s="642">
        <f>+entero!CT15</f>
        <v>7.2300261800023691E-2</v>
      </c>
      <c r="CU14" s="555">
        <f>+entero!CU15</f>
        <v>1.3603688456509389E-2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871.24613025199994</v>
      </c>
      <c r="CK15" s="641">
        <f>+entero!CK16</f>
        <v>860.08989415685005</v>
      </c>
      <c r="CL15" s="641">
        <f>+entero!CL16</f>
        <v>858.35258095999995</v>
      </c>
      <c r="CM15" s="641">
        <f>+entero!CM16</f>
        <v>851.04688657099996</v>
      </c>
      <c r="CN15" s="641">
        <f>+entero!CN16</f>
        <v>851.14111173922004</v>
      </c>
      <c r="CO15" s="642">
        <f>+entero!CO16</f>
        <v>851.19209647096</v>
      </c>
      <c r="CP15" s="642">
        <f>+entero!CP16</f>
        <v>851.22833899082002</v>
      </c>
      <c r="CQ15" s="642">
        <f>+entero!CQ16</f>
        <v>851.24335582111996</v>
      </c>
      <c r="CR15" s="642">
        <f>+entero!CR16</f>
        <v>851.25583804968005</v>
      </c>
      <c r="CS15" s="642">
        <f>+entero!CS16</f>
        <v>851.04688657099996</v>
      </c>
      <c r="CT15" s="642">
        <f>+entero!CT16</f>
        <v>0.11472631046001425</v>
      </c>
      <c r="CU15" s="555">
        <f>+entero!CU16</f>
        <v>1.3479117490344805E-2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62">
        <f>+entero!CN17</f>
        <v>0</v>
      </c>
      <c r="CO16" s="74">
        <f>+entero!CO17</f>
        <v>0</v>
      </c>
      <c r="CP16" s="74">
        <f>+entero!CP17</f>
        <v>3</v>
      </c>
      <c r="CQ16" s="74">
        <f>+entero!CQ17</f>
        <v>4</v>
      </c>
      <c r="CR16" s="74">
        <f>+entero!CR17</f>
        <v>20</v>
      </c>
      <c r="CS16" s="74">
        <f>+entero!CS17</f>
        <v>5</v>
      </c>
      <c r="CT16" s="774">
        <f>+entero!CT17</f>
        <v>47</v>
      </c>
      <c r="CU16" s="556" t="e">
        <f>+entero!CU17</f>
        <v>#DIV/0!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62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74">
        <f>+entero!CT18</f>
        <v>0</v>
      </c>
      <c r="CU17" s="556" t="e">
        <f>+entero!CU18</f>
        <v>#DIV/0!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74">
        <f>+entero!CT19</f>
        <v>0</v>
      </c>
      <c r="CU18" s="55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74">
        <f>+entero!CT20</f>
        <v>0</v>
      </c>
      <c r="CU19" s="55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59">
        <f>+entero!CN21</f>
        <v>5.5</v>
      </c>
      <c r="CO20" s="83">
        <f>+entero!CO21</f>
        <v>0</v>
      </c>
      <c r="CP20" s="83">
        <f>+entero!CP21</f>
        <v>5.5</v>
      </c>
      <c r="CQ20" s="83">
        <f>+entero!CQ21</f>
        <v>49.5</v>
      </c>
      <c r="CR20" s="83">
        <f>+entero!CR21</f>
        <v>72.5</v>
      </c>
      <c r="CS20" s="83">
        <f>+entero!CS21</f>
        <v>4</v>
      </c>
      <c r="CT20" s="775">
        <f>+entero!CT21</f>
        <v>194.5</v>
      </c>
      <c r="CU20" s="776">
        <f>+entero!CU21</f>
        <v>3536.3636363636365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42375.741486342595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O3:CS3"/>
    <mergeCell ref="AM3:AM4"/>
    <mergeCell ref="AS3:AS4"/>
    <mergeCell ref="BD3:BD4"/>
    <mergeCell ref="CN3:CN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Y3:Y4"/>
    <mergeCell ref="AD3:AD4"/>
    <mergeCell ref="AB3:AB4"/>
    <mergeCell ref="AF3:AF4"/>
    <mergeCell ref="AA3:AA4"/>
    <mergeCell ref="AC3:AC4"/>
    <mergeCell ref="AE3:AE4"/>
    <mergeCell ref="Z3:Z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U12 I12:AT12 CO12:CT12 CO16:CT16 CO18:CT20 CO14:CT15 CK18:CK20 CO17:CT17 CK16 CK12 CT13 CK6:CK10 CO6:CT10 I6:AT10 CU6:CU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H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N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1" width="9.42578125" customWidth="1"/>
    <col min="92" max="92" width="9.42578125" style="73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8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405"/>
      <c r="CN5" s="351"/>
      <c r="CO5" s="351"/>
      <c r="CP5" s="37"/>
      <c r="CQ5" s="37"/>
      <c r="CR5" s="37"/>
      <c r="CS5" s="352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75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61589.850563890606</v>
      </c>
      <c r="CK6" s="650">
        <f>+entero!CK23</f>
        <v>65560.447673877716</v>
      </c>
      <c r="CL6" s="650">
        <f>+entero!CL23</f>
        <v>65341.528613984716</v>
      </c>
      <c r="CM6" s="650">
        <f>+entero!CM23</f>
        <v>65443.864701190505</v>
      </c>
      <c r="CN6" s="650">
        <f>+entero!CN23</f>
        <v>67740.561887308344</v>
      </c>
      <c r="CO6" s="651">
        <f>+entero!CO23</f>
        <v>67367.589793816849</v>
      </c>
      <c r="CP6" s="652">
        <f>+entero!CP23</f>
        <v>68217.205852291285</v>
      </c>
      <c r="CQ6" s="652">
        <f>+entero!CQ23</f>
        <v>69925.47679980156</v>
      </c>
      <c r="CR6" s="652">
        <f>+entero!CR23</f>
        <v>71566.553777586814</v>
      </c>
      <c r="CS6" s="653">
        <f>+entero!CS23</f>
        <v>65443.864701190505</v>
      </c>
      <c r="CT6" s="651">
        <f>+entero!CT23</f>
        <v>3825.9918902784702</v>
      </c>
      <c r="CU6" s="557">
        <f>+entero!CU23</f>
        <v>5.6480073144998366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75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38648.379029690004</v>
      </c>
      <c r="CK7" s="650">
        <f>+entero!CK24</f>
        <v>39727.839551309997</v>
      </c>
      <c r="CL7" s="650">
        <f>+entero!CL24</f>
        <v>41085.02728029</v>
      </c>
      <c r="CM7" s="650">
        <f>+entero!CM24</f>
        <v>41347.966428190004</v>
      </c>
      <c r="CN7" s="650">
        <f>+entero!CN24</f>
        <v>42283.164345089994</v>
      </c>
      <c r="CO7" s="651">
        <f>+entero!CO24</f>
        <v>42667.455170190005</v>
      </c>
      <c r="CP7" s="652">
        <f>+entero!CP24</f>
        <v>43149.714654390002</v>
      </c>
      <c r="CQ7" s="652">
        <f>+entero!CQ24</f>
        <v>43083.161765390003</v>
      </c>
      <c r="CR7" s="652">
        <f>+entero!CR24</f>
        <v>42923.038548690005</v>
      </c>
      <c r="CS7" s="653">
        <f>+entero!CS24</f>
        <v>41347.966428190004</v>
      </c>
      <c r="CT7" s="651">
        <f>+entero!CT24</f>
        <v>639.87420360001124</v>
      </c>
      <c r="CU7" s="557">
        <f>+entero!CU24</f>
        <v>1.5133072784660584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75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-54156.628833257717</v>
      </c>
      <c r="CK8" s="650">
        <f>+entero!CK25</f>
        <v>-53098.83797938082</v>
      </c>
      <c r="CL8" s="650">
        <f>+entero!CL25</f>
        <v>-50820.779755080242</v>
      </c>
      <c r="CM8" s="650">
        <f>+entero!CM25</f>
        <v>-50151.201197390008</v>
      </c>
      <c r="CN8" s="650">
        <f>+entero!CN25</f>
        <v>-48542.072538107255</v>
      </c>
      <c r="CO8" s="651">
        <f>+entero!CO25</f>
        <v>-48210.079880957717</v>
      </c>
      <c r="CP8" s="652">
        <f>+entero!CP25</f>
        <v>-47349.632750081131</v>
      </c>
      <c r="CQ8" s="652">
        <f>+entero!CQ25</f>
        <v>-47115.229137844355</v>
      </c>
      <c r="CR8" s="652">
        <f>+entero!CR25</f>
        <v>-46640.435887305335</v>
      </c>
      <c r="CS8" s="653">
        <f>+entero!CS25</f>
        <v>-50151.201197390008</v>
      </c>
      <c r="CT8" s="651">
        <f>+entero!CT25</f>
        <v>1901.63665080192</v>
      </c>
      <c r="CU8" s="557">
        <f>+entero!CU25</f>
        <v>-3.9175019758562413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75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-29994.733169060746</v>
      </c>
      <c r="CK9" s="650">
        <f>+entero!CK26</f>
        <v>-25516.619823106786</v>
      </c>
      <c r="CL9" s="650">
        <f>+entero!CL26</f>
        <v>-24349.971148812871</v>
      </c>
      <c r="CM9" s="650">
        <f>+entero!CM26</f>
        <v>-24269.022933861186</v>
      </c>
      <c r="CN9" s="650">
        <f>+entero!CN26</f>
        <v>-20911.831640986991</v>
      </c>
      <c r="CO9" s="651">
        <f>+entero!CO26</f>
        <v>-21229.605477776626</v>
      </c>
      <c r="CP9" s="652">
        <f>+entero!CP26</f>
        <v>-20068.955991209488</v>
      </c>
      <c r="CQ9" s="652">
        <f>+entero!CQ26</f>
        <v>-18059.001249580193</v>
      </c>
      <c r="CR9" s="652">
        <f>+entero!CR26</f>
        <v>-15862.082772082074</v>
      </c>
      <c r="CS9" s="653">
        <f>+entero!CS26</f>
        <v>-24269.022933861186</v>
      </c>
      <c r="CT9" s="651">
        <f>+entero!CT26</f>
        <v>5049.7488689049169</v>
      </c>
      <c r="CU9" s="557">
        <f>+entero!CU26</f>
        <v>-24.147807593321748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75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5517.1263421548001</v>
      </c>
      <c r="CK10" s="650">
        <f>+entero!CK27</f>
        <v>5514.0237197762008</v>
      </c>
      <c r="CL10" s="650">
        <f>+entero!CL27</f>
        <v>5514.7707535178006</v>
      </c>
      <c r="CM10" s="650">
        <f>+entero!CM27</f>
        <v>5517.6328900996004</v>
      </c>
      <c r="CN10" s="650">
        <f>+entero!CN27</f>
        <v>5517.2845569256006</v>
      </c>
      <c r="CO10" s="651">
        <f>+entero!CO27</f>
        <v>5517.1138672956004</v>
      </c>
      <c r="CP10" s="652">
        <f>+entero!CP27</f>
        <v>5517.0865561255996</v>
      </c>
      <c r="CQ10" s="652">
        <f>+entero!CQ27</f>
        <v>5517.0430708244003</v>
      </c>
      <c r="CR10" s="652">
        <f>+entero!CR27</f>
        <v>5516.9044176325997</v>
      </c>
      <c r="CS10" s="653">
        <f>+entero!CS27</f>
        <v>5517.6328900996004</v>
      </c>
      <c r="CT10" s="651">
        <f>+entero!CT27</f>
        <v>-0.38013929300086602</v>
      </c>
      <c r="CU10" s="557">
        <f>+entero!CU27</f>
        <v>-6.8899707651226549E-3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75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4"/>
      <c r="CN11" s="654"/>
      <c r="CO11" s="655"/>
      <c r="CP11" s="656"/>
      <c r="CQ11" s="656"/>
      <c r="CR11" s="656"/>
      <c r="CS11" s="657"/>
      <c r="CT11" s="651"/>
      <c r="CU11" s="55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75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63153.478805814113</v>
      </c>
      <c r="CK12" s="650">
        <f>+entero!CK29</f>
        <v>64907.230130834112</v>
      </c>
      <c r="CL12" s="650">
        <f>+entero!CL29</f>
        <v>64273.700887394109</v>
      </c>
      <c r="CM12" s="650">
        <f>+entero!CM29</f>
        <v>64832.882420444119</v>
      </c>
      <c r="CN12" s="650">
        <f>+entero!CN29</f>
        <v>68095.4075303641</v>
      </c>
      <c r="CO12" s="658">
        <f>+entero!CO29</f>
        <v>68673.397233164098</v>
      </c>
      <c r="CP12" s="659">
        <f>+entero!CP29</f>
        <v>68964.502988964116</v>
      </c>
      <c r="CQ12" s="659">
        <f>+entero!CQ29</f>
        <v>68958.492666304126</v>
      </c>
      <c r="CR12" s="659">
        <f>+entero!CR29</f>
        <v>0</v>
      </c>
      <c r="CS12" s="660">
        <f>+entero!CS29</f>
        <v>64832.882420444119</v>
      </c>
      <c r="CT12" s="651">
        <f>+entero!CT29</f>
        <v>863.08513594002579</v>
      </c>
      <c r="CU12" s="557">
        <f>+entero!CU29</f>
        <v>1.2674645284341368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75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113723.41656999457</v>
      </c>
      <c r="CK13" s="650">
        <f>+entero!CK30</f>
        <v>117916.4742355356</v>
      </c>
      <c r="CL13" s="650">
        <f>+entero!CL30</f>
        <v>117561.52873895095</v>
      </c>
      <c r="CM13" s="650">
        <f>+entero!CM30</f>
        <v>118703.21568404538</v>
      </c>
      <c r="CN13" s="650">
        <f>+entero!CN30</f>
        <v>121458.06584994536</v>
      </c>
      <c r="CO13" s="658">
        <f>+entero!CO30</f>
        <v>121997.58930793536</v>
      </c>
      <c r="CP13" s="659">
        <f>+entero!CP30</f>
        <v>122616.96979891538</v>
      </c>
      <c r="CQ13" s="659">
        <f>+entero!CQ30</f>
        <v>124205.70115333539</v>
      </c>
      <c r="CR13" s="659">
        <f>+entero!CR30</f>
        <v>0</v>
      </c>
      <c r="CS13" s="660">
        <f>+entero!CS30</f>
        <v>118703.21568404538</v>
      </c>
      <c r="CT13" s="651">
        <f>+entero!CT30</f>
        <v>2747.6353033900377</v>
      </c>
      <c r="CU13" s="557">
        <f>+entero!CU30</f>
        <v>2.2622090053571187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75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171591.85865482211</v>
      </c>
      <c r="CK14" s="650">
        <f>+entero!CK31</f>
        <v>175851.62846229316</v>
      </c>
      <c r="CL14" s="650">
        <f>+entero!CL31</f>
        <v>175573.3817957885</v>
      </c>
      <c r="CM14" s="650">
        <f>+entero!CM31</f>
        <v>177203.63884149294</v>
      </c>
      <c r="CN14" s="650">
        <f>+entero!CN31</f>
        <v>180012.81075678291</v>
      </c>
      <c r="CO14" s="658">
        <f>+entero!CO31</f>
        <v>180482.8064790529</v>
      </c>
      <c r="CP14" s="659">
        <f>+entero!CP31</f>
        <v>181150.98635317292</v>
      </c>
      <c r="CQ14" s="659">
        <f>+entero!CQ31</f>
        <v>182997.09707334294</v>
      </c>
      <c r="CR14" s="659">
        <f>+entero!CR31</f>
        <v>0</v>
      </c>
      <c r="CS14" s="660">
        <f>+entero!CS31</f>
        <v>177203.63884149294</v>
      </c>
      <c r="CT14" s="651">
        <f>+entero!CT31</f>
        <v>2984.2863165600284</v>
      </c>
      <c r="CU14" s="557">
        <f>+entero!CU31</f>
        <v>1.6578188541215066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7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3"/>
      <c r="CP15" s="115"/>
      <c r="CQ15" s="115"/>
      <c r="CR15" s="115"/>
      <c r="CS15" s="354"/>
      <c r="CT15" s="12"/>
      <c r="CU15" s="55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75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87.292332011896207</v>
      </c>
      <c r="CK16" s="661">
        <f>+entero!CK33</f>
        <v>87.567595736631304</v>
      </c>
      <c r="CL16" s="661">
        <f>+entero!CL33</f>
        <v>87.543941482354342</v>
      </c>
      <c r="CM16" s="661">
        <f>+entero!CM33</f>
        <v>86.715051489081475</v>
      </c>
      <c r="CN16" s="661">
        <f>+entero!CN33</f>
        <v>87.302559332426512</v>
      </c>
      <c r="CO16" s="82">
        <f>+entero!CO33</f>
        <v>87.350824261282696</v>
      </c>
      <c r="CP16" s="615">
        <f>+entero!CP33</f>
        <v>87.467080009068596</v>
      </c>
      <c r="CQ16" s="615">
        <f>+entero!CQ33</f>
        <v>87.491171890253199</v>
      </c>
      <c r="CR16" s="615">
        <f>+entero!CR33</f>
        <v>0</v>
      </c>
      <c r="CS16" s="662">
        <f>+entero!CS33</f>
        <v>86.715051489081475</v>
      </c>
      <c r="CT16" s="95"/>
      <c r="CU16" s="55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75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83.148498474244661</v>
      </c>
      <c r="CK17" s="661">
        <f>+entero!CK34</f>
        <v>83.733293649817028</v>
      </c>
      <c r="CL17" s="661">
        <f>+entero!CL34</f>
        <v>83.718849979472864</v>
      </c>
      <c r="CM17" s="661">
        <f>+entero!CM34</f>
        <v>83.369955898863651</v>
      </c>
      <c r="CN17" s="661">
        <f>+entero!CN34</f>
        <v>83.691851986804338</v>
      </c>
      <c r="CO17" s="82">
        <f>+entero!CO34</f>
        <v>83.733192319364207</v>
      </c>
      <c r="CP17" s="615">
        <f>+entero!CP34</f>
        <v>83.856733854730408</v>
      </c>
      <c r="CQ17" s="615">
        <f>+entero!CQ34</f>
        <v>84.068896292453005</v>
      </c>
      <c r="CR17" s="615">
        <f>+entero!CR34</f>
        <v>0</v>
      </c>
      <c r="CS17" s="662">
        <f>+entero!CS34</f>
        <v>83.369955898863651</v>
      </c>
      <c r="CT17" s="95"/>
      <c r="CU17" s="55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75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85.80721297212456</v>
      </c>
      <c r="CK18" s="663">
        <f>+entero!CK35</f>
        <v>86.154208139066057</v>
      </c>
      <c r="CL18" s="663">
        <f>+entero!CL35</f>
        <v>86.159946978577324</v>
      </c>
      <c r="CM18" s="663">
        <f>+entero!CM35</f>
        <v>85.954494431034163</v>
      </c>
      <c r="CN18" s="663">
        <f>+entero!CN35</f>
        <v>86.144215889572635</v>
      </c>
      <c r="CO18" s="90">
        <f>+entero!CO35</f>
        <v>86.167515147776996</v>
      </c>
      <c r="CP18" s="664">
        <f>+entero!CP35</f>
        <v>86.240162867915103</v>
      </c>
      <c r="CQ18" s="664">
        <f>+entero!CQ35</f>
        <v>86.365011084005502</v>
      </c>
      <c r="CR18" s="664">
        <f>+entero!CR35</f>
        <v>0</v>
      </c>
      <c r="CS18" s="665">
        <f>+entero!CS35</f>
        <v>85.954494431034163</v>
      </c>
      <c r="CT18" s="97"/>
      <c r="CU18" s="55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217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218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216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O3:CS3"/>
    <mergeCell ref="CL3:CL4"/>
    <mergeCell ref="CD3:CD4"/>
    <mergeCell ref="CE3:CE4"/>
    <mergeCell ref="CN3:CN4"/>
    <mergeCell ref="CH3:CH4"/>
    <mergeCell ref="CF3:CF4"/>
    <mergeCell ref="CI3:CI4"/>
    <mergeCell ref="CJ3:CJ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F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9" sqref="CL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2" width="9.7109375" style="73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406"/>
      <c r="CN5" s="338"/>
      <c r="CO5" s="338"/>
      <c r="CP5" s="33"/>
      <c r="CQ5" s="33"/>
      <c r="CR5" s="33"/>
      <c r="CS5" s="339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2891.3354606413986</v>
      </c>
      <c r="CK6" s="666">
        <f>+entero!CK37</f>
        <v>2915.2320845481045</v>
      </c>
      <c r="CL6" s="666">
        <f>+entero!CL37</f>
        <v>2964.7953002915447</v>
      </c>
      <c r="CM6" s="666">
        <f>+entero!CM37</f>
        <v>2968.9111603498532</v>
      </c>
      <c r="CN6" s="666">
        <f>+entero!CN37</f>
        <v>2969.3623848396496</v>
      </c>
      <c r="CO6" s="667">
        <f>+entero!CO37</f>
        <v>2969.3623848396496</v>
      </c>
      <c r="CP6" s="668">
        <f>+entero!CP37</f>
        <v>2969.3623848396496</v>
      </c>
      <c r="CQ6" s="668">
        <f>+entero!CQ37</f>
        <v>2969.3623848396496</v>
      </c>
      <c r="CR6" s="668">
        <f>+entero!CR37</f>
        <v>2981.7591486880456</v>
      </c>
      <c r="CS6" s="669">
        <f>+entero!CS37</f>
        <v>2968.9111603498532</v>
      </c>
      <c r="CT6" s="667">
        <f>+entero!CT37</f>
        <v>12.396763848395949</v>
      </c>
      <c r="CU6" s="697">
        <f>+entero!CU37</f>
        <v>0.41748908491898717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1513.5216122448983</v>
      </c>
      <c r="CK7" s="640">
        <f>+entero!CK38</f>
        <v>1512.932959183674</v>
      </c>
      <c r="CL7" s="640">
        <f>+entero!CL38</f>
        <v>1512.8167288629741</v>
      </c>
      <c r="CM7" s="640">
        <f>+entero!CM38</f>
        <v>1512.8477492711372</v>
      </c>
      <c r="CN7" s="640">
        <f>+entero!CN38</f>
        <v>1512.8743381924203</v>
      </c>
      <c r="CO7" s="651">
        <f>+entero!CO38</f>
        <v>1512.8743381924203</v>
      </c>
      <c r="CP7" s="652">
        <f>+entero!CP38</f>
        <v>1512.8743381924203</v>
      </c>
      <c r="CQ7" s="652">
        <f>+entero!CQ38</f>
        <v>1512.8743381924203</v>
      </c>
      <c r="CR7" s="652">
        <f>+entero!CR38</f>
        <v>1512.9053586005834</v>
      </c>
      <c r="CS7" s="653">
        <f>+entero!CS38</f>
        <v>1512.8477492711372</v>
      </c>
      <c r="CT7" s="651">
        <f>+entero!CT38</f>
        <v>3.1020408163158208E-2</v>
      </c>
      <c r="CU7" s="698">
        <f>+entero!CU38</f>
        <v>2.0504286033506958E-3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10382.758260000002</v>
      </c>
      <c r="CK8" s="640">
        <f>+entero!CK39</f>
        <v>10378.720100000004</v>
      </c>
      <c r="CL8" s="640">
        <f>+entero!CL39</f>
        <v>10377.922760000003</v>
      </c>
      <c r="CM8" s="640">
        <f>+entero!CM39</f>
        <v>10378.135560000002</v>
      </c>
      <c r="CN8" s="640">
        <f>+entero!CN39</f>
        <v>10378.317960000004</v>
      </c>
      <c r="CO8" s="651">
        <f>+entero!CO39</f>
        <v>10378.317960000004</v>
      </c>
      <c r="CP8" s="652">
        <f>+entero!CP39</f>
        <v>10378.317960000004</v>
      </c>
      <c r="CQ8" s="652">
        <f>+entero!CQ39</f>
        <v>10378.317960000004</v>
      </c>
      <c r="CR8" s="652">
        <f>+entero!CR39</f>
        <v>10378.530760000003</v>
      </c>
      <c r="CS8" s="653">
        <f>+entero!CS39</f>
        <v>10378.135560000002</v>
      </c>
      <c r="CT8" s="651">
        <f>+entero!CT39</f>
        <v>0.21279999999933352</v>
      </c>
      <c r="CU8" s="698">
        <f>+entero!CU39</f>
        <v>2.0504286033506958E-3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40">
        <f>+entero!CM40</f>
        <v>0</v>
      </c>
      <c r="CN9" s="640">
        <f>+entero!CN40</f>
        <v>0</v>
      </c>
      <c r="CO9" s="651">
        <f>+entero!CO40</f>
        <v>0</v>
      </c>
      <c r="CP9" s="652">
        <f>+entero!CP40</f>
        <v>0</v>
      </c>
      <c r="CQ9" s="652">
        <f>+entero!CQ40</f>
        <v>0</v>
      </c>
      <c r="CR9" s="652">
        <f>+entero!CR40</f>
        <v>0</v>
      </c>
      <c r="CS9" s="653">
        <f>+entero!CS40</f>
        <v>0</v>
      </c>
      <c r="CT9" s="651" t="str">
        <f>+entero!CT40</f>
        <v xml:space="preserve"> </v>
      </c>
      <c r="CU9" s="698" t="str">
        <f>+entero!CU40</f>
        <v xml:space="preserve"> 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1377.8138483965004</v>
      </c>
      <c r="CK10" s="640">
        <f>+entero!CK41</f>
        <v>1402.2991253644304</v>
      </c>
      <c r="CL10" s="640">
        <f>+entero!CL41</f>
        <v>1451.9785714285704</v>
      </c>
      <c r="CM10" s="640">
        <f>+entero!CM41</f>
        <v>1456.0634110787162</v>
      </c>
      <c r="CN10" s="640">
        <f>+entero!CN41</f>
        <v>1456.4880466472293</v>
      </c>
      <c r="CO10" s="651">
        <f>+entero!CO41</f>
        <v>1456.4880466472293</v>
      </c>
      <c r="CP10" s="652">
        <f>+entero!CP41</f>
        <v>1456.4880466472293</v>
      </c>
      <c r="CQ10" s="652">
        <f>+entero!CQ41</f>
        <v>1456.4880466472293</v>
      </c>
      <c r="CR10" s="652">
        <f>+entero!CR41</f>
        <v>1468.8537900874624</v>
      </c>
      <c r="CS10" s="653">
        <f>+entero!CS41</f>
        <v>1456.0634110787162</v>
      </c>
      <c r="CT10" s="651">
        <f>+entero!CT41</f>
        <v>12.365743440233018</v>
      </c>
      <c r="CU10" s="698">
        <f>+entero!CU41</f>
        <v>0.84901098012430953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9451.8029999999926</v>
      </c>
      <c r="CK11" s="640">
        <f>+entero!CK42</f>
        <v>9619.7719999999936</v>
      </c>
      <c r="CL11" s="640">
        <f>+entero!CL42</f>
        <v>9960.572999999993</v>
      </c>
      <c r="CM11" s="640">
        <f>+entero!CM42</f>
        <v>9988.5949999999939</v>
      </c>
      <c r="CN11" s="640">
        <f>+entero!CN42</f>
        <v>9991.5079999999944</v>
      </c>
      <c r="CO11" s="651">
        <f>+entero!CO42</f>
        <v>9991.5079999999944</v>
      </c>
      <c r="CP11" s="652">
        <f>+entero!CP42</f>
        <v>9991.5079999999944</v>
      </c>
      <c r="CQ11" s="652">
        <f>+entero!CQ42</f>
        <v>9991.5079999999944</v>
      </c>
      <c r="CR11" s="652">
        <f>+entero!CR42</f>
        <v>10076.336999999992</v>
      </c>
      <c r="CS11" s="653">
        <f>+entero!CS42</f>
        <v>9988.5949999999939</v>
      </c>
      <c r="CT11" s="651">
        <f>+entero!CT42</f>
        <v>84.828999999997905</v>
      </c>
      <c r="CU11" s="698">
        <f>+entero!CU42</f>
        <v>0.84901098012430953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40">
        <f>+entero!CM44</f>
        <v>0</v>
      </c>
      <c r="CN12" s="640">
        <f>+entero!CN44</f>
        <v>0</v>
      </c>
      <c r="CO12" s="651">
        <f>+entero!CO44</f>
        <v>0</v>
      </c>
      <c r="CP12" s="652">
        <f>+entero!CP44</f>
        <v>0</v>
      </c>
      <c r="CQ12" s="652">
        <f>+entero!CQ44</f>
        <v>0</v>
      </c>
      <c r="CR12" s="652">
        <f>+entero!CR44</f>
        <v>0</v>
      </c>
      <c r="CS12" s="653">
        <f>+entero!CS44</f>
        <v>0</v>
      </c>
      <c r="CT12" s="651" t="str">
        <f>+entero!CT44</f>
        <v xml:space="preserve"> </v>
      </c>
      <c r="CU12" s="698" t="str">
        <f>+entero!CU44</f>
        <v xml:space="preserve"> 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57">
        <f>+entero!CN45</f>
        <v>0.65</v>
      </c>
      <c r="CO13" s="12">
        <f>+entero!CO45</f>
        <v>0.65</v>
      </c>
      <c r="CP13" s="9">
        <f>+entero!CP45</f>
        <v>0.65</v>
      </c>
      <c r="CQ13" s="9">
        <f>+entero!CQ45</f>
        <v>0.65</v>
      </c>
      <c r="CR13" s="9">
        <f>+entero!CR45</f>
        <v>0.65</v>
      </c>
      <c r="CS13" s="349">
        <f>+entero!CS45</f>
        <v>0.7</v>
      </c>
      <c r="CT13" s="695">
        <f>+entero!CT45</f>
        <v>0</v>
      </c>
      <c r="CU13" s="698">
        <f>+entero!CU45</f>
        <v>0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57">
        <f>+entero!CN46</f>
        <v>0.65</v>
      </c>
      <c r="CO14" s="12">
        <f>+entero!CO46</f>
        <v>0.65</v>
      </c>
      <c r="CP14" s="9">
        <f>+entero!CP46</f>
        <v>0.65</v>
      </c>
      <c r="CQ14" s="9">
        <f>+entero!CQ46</f>
        <v>0.65</v>
      </c>
      <c r="CR14" s="9">
        <f>+entero!CR46</f>
        <v>0.65</v>
      </c>
      <c r="CS14" s="349">
        <f>+entero!CS46</f>
        <v>0.7</v>
      </c>
      <c r="CT14" s="695">
        <f>+entero!CT46</f>
        <v>0</v>
      </c>
      <c r="CU14" s="698">
        <f>+entero!CU46</f>
        <v>0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</v>
      </c>
      <c r="CS15" s="349">
        <f>+entero!CS47</f>
        <v>0</v>
      </c>
      <c r="CT15" s="695">
        <f>+entero!CT47</f>
        <v>0</v>
      </c>
      <c r="CU15" s="740" t="e">
        <f>+entero!CU47</f>
        <v>#DIV/0!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57">
        <f>+entero!CN48</f>
        <v>0.65</v>
      </c>
      <c r="CO16" s="12">
        <f>+entero!CO48</f>
        <v>0.65</v>
      </c>
      <c r="CP16" s="9">
        <f>+entero!CP48</f>
        <v>0.65</v>
      </c>
      <c r="CQ16" s="9">
        <f>+entero!CQ48</f>
        <v>0.65</v>
      </c>
      <c r="CR16" s="9">
        <f>+entero!CR48</f>
        <v>0.65</v>
      </c>
      <c r="CS16" s="349">
        <f>+entero!CS48</f>
        <v>0.7</v>
      </c>
      <c r="CT16" s="695">
        <f>+entero!CT48</f>
        <v>0</v>
      </c>
      <c r="CU16" s="698">
        <f>+entero!CU48</f>
        <v>0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9">
        <f>+entero!CS49</f>
        <v>0</v>
      </c>
      <c r="CT17" s="695">
        <f>+entero!CT49</f>
        <v>0</v>
      </c>
      <c r="CU17" s="740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9">
        <f>+entero!CS50</f>
        <v>0</v>
      </c>
      <c r="CT18" s="695">
        <f>+entero!CT50</f>
        <v>0</v>
      </c>
      <c r="CU18" s="740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50">
        <f>+entero!CS51</f>
        <v>0</v>
      </c>
      <c r="CT19" s="696">
        <f>+entero!CT51</f>
        <v>0</v>
      </c>
      <c r="CU19" s="741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840"/>
      <c r="CO20" s="4"/>
      <c r="CP20" s="4"/>
      <c r="CQ20" s="4"/>
      <c r="CR20" s="4"/>
      <c r="CS20" s="4"/>
      <c r="CT20" s="4"/>
      <c r="CU20" s="699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840"/>
      <c r="CO21" s="4"/>
      <c r="CP21" s="4"/>
      <c r="CQ21" s="4"/>
      <c r="CR21" s="4"/>
      <c r="CS21" s="4"/>
      <c r="CT21" s="4"/>
      <c r="CU21" s="699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T3:CU3"/>
    <mergeCell ref="CM3:CM4"/>
    <mergeCell ref="CO3:CS3"/>
    <mergeCell ref="CK3:CK4"/>
    <mergeCell ref="CL3:CL4"/>
    <mergeCell ref="CN3:CN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G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24" sqref="CP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2" width="9.7109375" style="73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407"/>
      <c r="CN5" s="75"/>
      <c r="CO5" s="345"/>
      <c r="CP5" s="52"/>
      <c r="CQ5" s="52"/>
      <c r="CR5" s="52"/>
      <c r="CS5" s="34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11" t="s">
        <v>213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21205.187558004374</v>
      </c>
      <c r="CI6" s="508">
        <f>+entero!CI53</f>
        <v>21357.795439855683</v>
      </c>
      <c r="CJ6" s="508">
        <f>+entero!CJ53</f>
        <v>21528.719927862974</v>
      </c>
      <c r="CK6" s="508">
        <f>+entero!CK53</f>
        <v>21958.154116558737</v>
      </c>
      <c r="CL6" s="508">
        <f>+entero!CL53</f>
        <v>21807.960731962525</v>
      </c>
      <c r="CM6" s="508">
        <f>+entero!CM53</f>
        <v>21973.04178363891</v>
      </c>
      <c r="CN6" s="508">
        <f>+entero!CN53</f>
        <v>22184.292315662231</v>
      </c>
      <c r="CO6" s="670">
        <f>+entero!CO53</f>
        <v>22257.154825732203</v>
      </c>
      <c r="CP6" s="671">
        <f>+entero!CP53</f>
        <v>22364.413589015003</v>
      </c>
      <c r="CQ6" s="671">
        <f>+entero!CQ53</f>
        <v>22637.110556892549</v>
      </c>
      <c r="CR6" s="671">
        <f>+entero!CR53</f>
        <v>0</v>
      </c>
      <c r="CS6" s="672">
        <f>+entero!CS53</f>
        <v>21867.226238703053</v>
      </c>
      <c r="CT6" s="670">
        <f>+entero!CT53</f>
        <v>452.81824123031765</v>
      </c>
      <c r="CU6" s="559">
        <f>+entero!CU53</f>
        <v>2.0411660412111843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506" t="s">
        <v>218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83.020716504615024</v>
      </c>
      <c r="CK7" s="701">
        <f>+entero!CK54</f>
        <v>83.341906382099396</v>
      </c>
      <c r="CL7" s="701">
        <f>+entero!CL54</f>
        <v>83.254486362195493</v>
      </c>
      <c r="CM7" s="701">
        <f>+entero!CM54</f>
        <v>83.207873910045748</v>
      </c>
      <c r="CN7" s="701">
        <f>+entero!CN54</f>
        <v>83.366160242930704</v>
      </c>
      <c r="CO7" s="702">
        <f>+entero!CO54</f>
        <v>83.226550065839405</v>
      </c>
      <c r="CP7" s="703">
        <f>+entero!CP54</f>
        <v>83.341159753226805</v>
      </c>
      <c r="CQ7" s="703">
        <f>+entero!CQ54</f>
        <v>83.466901542821901</v>
      </c>
      <c r="CR7" s="703">
        <f>+entero!CR54</f>
        <v>0</v>
      </c>
      <c r="CS7" s="704">
        <f>+entero!CS54</f>
        <v>83.207873910045748</v>
      </c>
      <c r="CT7" s="670"/>
      <c r="CU7" s="55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199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20201.65215836911</v>
      </c>
      <c r="CK8" s="508">
        <f>+entero!CK55</f>
        <v>20667.463144168094</v>
      </c>
      <c r="CL8" s="508">
        <f>+entero!CL55</f>
        <v>20496.597642199493</v>
      </c>
      <c r="CM8" s="508">
        <f>+entero!CM55</f>
        <v>20649.659285038328</v>
      </c>
      <c r="CN8" s="508">
        <f>+entero!CN55</f>
        <v>20851.901199568936</v>
      </c>
      <c r="CO8" s="670">
        <f>+entero!CO55</f>
        <v>20922.39567115494</v>
      </c>
      <c r="CP8" s="671">
        <f>+entero!CP55</f>
        <v>21026.324669714711</v>
      </c>
      <c r="CQ8" s="671">
        <f>+entero!CQ55</f>
        <v>21296.320152752611</v>
      </c>
      <c r="CR8" s="671">
        <f>+entero!CR55</f>
        <v>0</v>
      </c>
      <c r="CS8" s="672">
        <f>+entero!CS55</f>
        <v>20649.659285038328</v>
      </c>
      <c r="CT8" s="670">
        <f>+entero!CT55</f>
        <v>444.4189531836746</v>
      </c>
      <c r="CU8" s="559">
        <f>+entero!CU55</f>
        <v>2.1313114278177281</v>
      </c>
      <c r="CV8" s="3"/>
      <c r="CW8" s="509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700" t="s">
        <v>193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82.005462927461664</v>
      </c>
      <c r="CK9" s="701">
        <f>+entero!CK56</f>
        <v>82.359126893207829</v>
      </c>
      <c r="CL9" s="701">
        <f>+entero!CL56</f>
        <v>82.236546199331258</v>
      </c>
      <c r="CM9" s="701">
        <f>+entero!CM56</f>
        <v>82.176709205681348</v>
      </c>
      <c r="CN9" s="701">
        <f>+entero!CN56</f>
        <v>82.288140002996712</v>
      </c>
      <c r="CO9" s="702">
        <f>+entero!CO56</f>
        <v>82.131505780722506</v>
      </c>
      <c r="CP9" s="703">
        <f>+entero!CP56</f>
        <v>82.255599380726395</v>
      </c>
      <c r="CQ9" s="703">
        <f>+entero!CQ56</f>
        <v>82.385576647307204</v>
      </c>
      <c r="CR9" s="703">
        <f>+entero!CR56</f>
        <v>0</v>
      </c>
      <c r="CS9" s="704">
        <f>+entero!CS56</f>
        <v>82.176709205681348</v>
      </c>
      <c r="CT9" s="670"/>
      <c r="CU9" s="560"/>
      <c r="CV9" s="3"/>
      <c r="CW9" s="509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7"/>
      <c r="CP10" s="100"/>
      <c r="CQ10" s="100"/>
      <c r="CR10" s="100"/>
      <c r="CS10" s="348"/>
      <c r="CT10" s="670"/>
      <c r="CU10" s="559"/>
      <c r="CV10" s="3"/>
      <c r="CW10" s="509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194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4394.3081570559916</v>
      </c>
      <c r="CK11" s="508">
        <f>+entero!CK58</f>
        <v>4494.8103261711531</v>
      </c>
      <c r="CL11" s="508">
        <f>+entero!CL58</f>
        <v>4272.1543610924364</v>
      </c>
      <c r="CM11" s="508">
        <f>+entero!CM58</f>
        <v>4269.0825472761098</v>
      </c>
      <c r="CN11" s="508">
        <f>+entero!CN58</f>
        <v>4537.4109333271299</v>
      </c>
      <c r="CO11" s="670">
        <f>+entero!CO58</f>
        <v>4623.6479676726103</v>
      </c>
      <c r="CP11" s="671">
        <f>+entero!CP58</f>
        <v>4672.6098935909777</v>
      </c>
      <c r="CQ11" s="671">
        <f>+entero!CQ58</f>
        <v>4672.6168864204246</v>
      </c>
      <c r="CR11" s="671">
        <f>+entero!CR58</f>
        <v>0</v>
      </c>
      <c r="CS11" s="672">
        <f>+entero!CS58</f>
        <v>4269.0825472761098</v>
      </c>
      <c r="CT11" s="670">
        <f>+entero!CT58</f>
        <v>135.20595309329474</v>
      </c>
      <c r="CU11" s="559">
        <f>+entero!CU58</f>
        <v>2.9798040133462766</v>
      </c>
      <c r="CV11" s="3"/>
      <c r="CW11" s="509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706" t="s">
        <v>193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73.377519763604752</v>
      </c>
      <c r="CK12" s="701">
        <f>+entero!CK59</f>
        <v>73.829458169304488</v>
      </c>
      <c r="CL12" s="701">
        <f>+entero!CL59</f>
        <v>72.682377748186624</v>
      </c>
      <c r="CM12" s="701">
        <f>+entero!CM59</f>
        <v>70.589897519222063</v>
      </c>
      <c r="CN12" s="701">
        <f>+entero!CN59</f>
        <v>72.221947998364271</v>
      </c>
      <c r="CO12" s="702">
        <f>+entero!CO59</f>
        <v>72.613162666505204</v>
      </c>
      <c r="CP12" s="703">
        <f>+entero!CP59</f>
        <v>73.035384121811191</v>
      </c>
      <c r="CQ12" s="703">
        <f>+entero!CQ59</f>
        <v>73.089603625983202</v>
      </c>
      <c r="CR12" s="703">
        <f>+entero!CR59</f>
        <v>0</v>
      </c>
      <c r="CS12" s="704">
        <f>+entero!CS59</f>
        <v>70.589897519222063</v>
      </c>
      <c r="CT12" s="670"/>
      <c r="CU12" s="559"/>
      <c r="CV12" s="3"/>
      <c r="CW12" s="509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7"/>
      <c r="CP13" s="100"/>
      <c r="CQ13" s="100"/>
      <c r="CR13" s="100"/>
      <c r="CS13" s="348"/>
      <c r="CT13" s="670"/>
      <c r="CU13" s="559"/>
      <c r="CV13" s="3"/>
      <c r="CW13" s="509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195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7371.7110443411739</v>
      </c>
      <c r="CK14" s="508">
        <f>+entero!CK61</f>
        <v>7727.2950589943857</v>
      </c>
      <c r="CL14" s="508">
        <f>+entero!CL61</f>
        <v>7767.9049346292786</v>
      </c>
      <c r="CM14" s="508">
        <f>+entero!CM61</f>
        <v>7852.8182600001846</v>
      </c>
      <c r="CN14" s="508">
        <f>+entero!CN61</f>
        <v>7778.8131661197167</v>
      </c>
      <c r="CO14" s="670">
        <f>+entero!CO61</f>
        <v>7773.2058418033912</v>
      </c>
      <c r="CP14" s="671">
        <f>+entero!CP61</f>
        <v>7821.059301742167</v>
      </c>
      <c r="CQ14" s="671">
        <f>+entero!CQ61</f>
        <v>8053.528933969571</v>
      </c>
      <c r="CR14" s="671">
        <f>+entero!CR61</f>
        <v>0</v>
      </c>
      <c r="CS14" s="672">
        <f>+entero!CS61</f>
        <v>7852.8182600001846</v>
      </c>
      <c r="CT14" s="670">
        <f>+entero!CT61</f>
        <v>274.71576784985427</v>
      </c>
      <c r="CU14" s="559">
        <f>+entero!CU61</f>
        <v>3.5315897423319864</v>
      </c>
      <c r="CV14" s="3"/>
      <c r="CW14" s="509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706" t="s">
        <v>193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77.973536529160697</v>
      </c>
      <c r="CK15" s="701">
        <f>+entero!CK62</f>
        <v>79.038378033808115</v>
      </c>
      <c r="CL15" s="701">
        <f>+entero!CL62</f>
        <v>79.105173704133108</v>
      </c>
      <c r="CM15" s="701">
        <f>+entero!CM62</f>
        <v>79.344137309167422</v>
      </c>
      <c r="CN15" s="701">
        <f>+entero!CN62</f>
        <v>79.084274405108062</v>
      </c>
      <c r="CO15" s="702">
        <f>+entero!CO62</f>
        <v>79.074236117226306</v>
      </c>
      <c r="CP15" s="703">
        <f>+entero!CP62</f>
        <v>79.216020333877495</v>
      </c>
      <c r="CQ15" s="703">
        <f>+entero!CQ62</f>
        <v>79.797278355985299</v>
      </c>
      <c r="CR15" s="703">
        <f>+entero!CR62</f>
        <v>0</v>
      </c>
      <c r="CS15" s="704">
        <f>+entero!CS62</f>
        <v>79.344137309167422</v>
      </c>
      <c r="CT15" s="670"/>
      <c r="CU15" s="559"/>
      <c r="CV15" s="3"/>
      <c r="CW15" s="509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7"/>
      <c r="CP16" s="100"/>
      <c r="CQ16" s="100"/>
      <c r="CR16" s="100"/>
      <c r="CS16" s="348"/>
      <c r="CT16" s="670"/>
      <c r="CU16" s="559"/>
      <c r="CV16" s="3"/>
      <c r="CW16" s="509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196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7885.212596408157</v>
      </c>
      <c r="CK17" s="508">
        <f>+entero!CK64</f>
        <v>7899.6432334373103</v>
      </c>
      <c r="CL17" s="508">
        <f>+entero!CL64</f>
        <v>7909.2075785320631</v>
      </c>
      <c r="CM17" s="508">
        <f>+entero!CM64</f>
        <v>7962.3679402609278</v>
      </c>
      <c r="CN17" s="508">
        <f>+entero!CN64</f>
        <v>7969.5131779052417</v>
      </c>
      <c r="CO17" s="670">
        <f>+entero!CO64</f>
        <v>7953.9377877259394</v>
      </c>
      <c r="CP17" s="671">
        <f>+entero!CP64</f>
        <v>7962.5904349591792</v>
      </c>
      <c r="CQ17" s="671">
        <f>+entero!CQ64</f>
        <v>7997.74567043148</v>
      </c>
      <c r="CR17" s="671">
        <f>+entero!CR64</f>
        <v>0</v>
      </c>
      <c r="CS17" s="672">
        <f>+entero!CS64</f>
        <v>7962.3679402609278</v>
      </c>
      <c r="CT17" s="670">
        <f>+entero!CT64</f>
        <v>28.232492526238275</v>
      </c>
      <c r="CU17" s="559">
        <f>+entero!CU64</f>
        <v>0.3542561746997297</v>
      </c>
      <c r="CV17" s="3"/>
      <c r="CW17" s="509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706" t="s">
        <v>193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92.192109813328798</v>
      </c>
      <c r="CK18" s="701">
        <f>+entero!CK65</f>
        <v>92.246275379063945</v>
      </c>
      <c r="CL18" s="701">
        <f>+entero!CL65</f>
        <v>92.257000714721087</v>
      </c>
      <c r="CM18" s="701">
        <f>+entero!CM65</f>
        <v>92.350030352672718</v>
      </c>
      <c r="CN18" s="701">
        <f>+entero!CN65</f>
        <v>92.364303462055759</v>
      </c>
      <c r="CO18" s="702">
        <f>+entero!CO65</f>
        <v>92.360335107935697</v>
      </c>
      <c r="CP18" s="703">
        <f>+entero!CP65</f>
        <v>92.363088054768511</v>
      </c>
      <c r="CQ18" s="703">
        <f>+entero!CQ65</f>
        <v>92.355385621694694</v>
      </c>
      <c r="CR18" s="703">
        <f>+entero!CR65</f>
        <v>0</v>
      </c>
      <c r="CS18" s="704">
        <f>+entero!CS65</f>
        <v>92.350030352672718</v>
      </c>
      <c r="CT18" s="670"/>
      <c r="CU18" s="559"/>
      <c r="CV18" s="3"/>
      <c r="CW18" s="509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7"/>
      <c r="CP19" s="100"/>
      <c r="CQ19" s="100"/>
      <c r="CR19" s="100"/>
      <c r="CS19" s="348"/>
      <c r="CT19" s="670"/>
      <c r="CU19" s="559"/>
      <c r="CV19" s="3"/>
      <c r="CW19" s="509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197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550.42036056378822</v>
      </c>
      <c r="CK20" s="508">
        <f>+entero!CK67</f>
        <v>545.71452556524594</v>
      </c>
      <c r="CL20" s="508">
        <f>+entero!CL67</f>
        <v>547.33076794571218</v>
      </c>
      <c r="CM20" s="508">
        <f>+entero!CM67</f>
        <v>565.390537501106</v>
      </c>
      <c r="CN20" s="508">
        <f>+entero!CN67</f>
        <v>566.1639222168493</v>
      </c>
      <c r="CO20" s="670">
        <f>+entero!CO67</f>
        <v>571.60407395300081</v>
      </c>
      <c r="CP20" s="671">
        <f>+entero!CP67</f>
        <v>570.06503942238874</v>
      </c>
      <c r="CQ20" s="671">
        <f>+entero!CQ67</f>
        <v>572.42866193113491</v>
      </c>
      <c r="CR20" s="671">
        <f>+entero!CR67</f>
        <v>0</v>
      </c>
      <c r="CS20" s="672">
        <f>+entero!CS67</f>
        <v>565.390537501106</v>
      </c>
      <c r="CT20" s="670">
        <f>+entero!CT67</f>
        <v>6.2647397142856107</v>
      </c>
      <c r="CU20" s="559">
        <f>+entero!CU67</f>
        <v>1.1065240062905435</v>
      </c>
      <c r="CV20" s="3"/>
      <c r="CW20" s="509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706" t="s">
        <v>193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74.414566198457592</v>
      </c>
      <c r="CK21" s="701">
        <f>+entero!CK68</f>
        <v>74.221079190145517</v>
      </c>
      <c r="CL21" s="701">
        <f>+entero!CL68</f>
        <v>74.486610358627729</v>
      </c>
      <c r="CM21" s="701">
        <f>+entero!CM68</f>
        <v>74.985804590765994</v>
      </c>
      <c r="CN21" s="701">
        <f>+entero!CN68</f>
        <v>75.279278249538677</v>
      </c>
      <c r="CO21" s="702">
        <f>+entero!CO68</f>
        <v>75.731028271577401</v>
      </c>
      <c r="CP21" s="703">
        <f>+entero!CP68</f>
        <v>75.447581502346495</v>
      </c>
      <c r="CQ21" s="703">
        <f>+entero!CQ68</f>
        <v>75.295464221520902</v>
      </c>
      <c r="CR21" s="703">
        <f>+entero!CR68</f>
        <v>0</v>
      </c>
      <c r="CS21" s="704">
        <f>+entero!CS68</f>
        <v>74.985804590765994</v>
      </c>
      <c r="CT21" s="670"/>
      <c r="CU21" s="559"/>
      <c r="CV21" s="3"/>
      <c r="CW21" s="509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7"/>
      <c r="CP22" s="100"/>
      <c r="CQ22" s="100"/>
      <c r="CR22" s="100"/>
      <c r="CS22" s="348"/>
      <c r="CT22" s="670"/>
      <c r="CU22" s="559"/>
      <c r="CV22" s="3"/>
      <c r="CW22" s="509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40"/>
      <c r="CT23" s="670"/>
      <c r="CU23" s="559"/>
      <c r="CV23" s="3"/>
      <c r="CW23" s="509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5531.201196149701</v>
      </c>
      <c r="CK24" s="508">
        <f>+entero!CK70</f>
        <v>5946.3327570524607</v>
      </c>
      <c r="CL24" s="508">
        <f>+entero!CL70</f>
        <v>5724.603010338682</v>
      </c>
      <c r="CM24" s="508">
        <f>+entero!CM70</f>
        <v>5818.9125352763313</v>
      </c>
      <c r="CN24" s="508">
        <f>+entero!CN70</f>
        <v>6041.5234216798372</v>
      </c>
      <c r="CO24" s="670">
        <f>+entero!CO70</f>
        <v>5926.380243710747</v>
      </c>
      <c r="CP24" s="671">
        <f>+entero!CP70</f>
        <v>5969.3855367651186</v>
      </c>
      <c r="CQ24" s="671">
        <f>+entero!CQ70</f>
        <v>6214.7320857582627</v>
      </c>
      <c r="CR24" s="671">
        <f>+entero!CR70</f>
        <v>6514.9965981859514</v>
      </c>
      <c r="CS24" s="672">
        <f>+entero!CS70</f>
        <v>5818.9125352763313</v>
      </c>
      <c r="CT24" s="670">
        <f>+entero!CT70</f>
        <v>473.47317650611421</v>
      </c>
      <c r="CU24" s="559">
        <f>+entero!CU70</f>
        <v>7.8369832153107222</v>
      </c>
      <c r="CV24" s="3"/>
      <c r="CW24" s="509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2449.4980466690954</v>
      </c>
      <c r="CK25" s="508">
        <f>+entero!CK71</f>
        <v>2879.1445181727408</v>
      </c>
      <c r="CL25" s="508">
        <f>+entero!CL71</f>
        <v>2626.2615269999997</v>
      </c>
      <c r="CM25" s="508">
        <f>+entero!CM71</f>
        <v>2667.200619064869</v>
      </c>
      <c r="CN25" s="508">
        <f>+entero!CN71</f>
        <v>2722.5399181610787</v>
      </c>
      <c r="CO25" s="670">
        <f>+entero!CO71</f>
        <v>2692.9201262448978</v>
      </c>
      <c r="CP25" s="671">
        <f>+entero!CP71</f>
        <v>2689.0997145495621</v>
      </c>
      <c r="CQ25" s="671">
        <f>+entero!CQ71</f>
        <v>2933.5752420532071</v>
      </c>
      <c r="CR25" s="671">
        <f>+entero!CR71</f>
        <v>3211.8432431909609</v>
      </c>
      <c r="CS25" s="672">
        <f>+entero!CS71</f>
        <v>2667.200619064869</v>
      </c>
      <c r="CT25" s="670">
        <f>+entero!CT71</f>
        <v>489.30332502988222</v>
      </c>
      <c r="CU25" s="559">
        <f>+entero!CU71</f>
        <v>17.972310406393554</v>
      </c>
      <c r="CV25" s="3"/>
      <c r="CW25" s="509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596.64105278279874</v>
      </c>
      <c r="CK26" s="508">
        <f>+entero!CK72</f>
        <v>604.51986994606409</v>
      </c>
      <c r="CL26" s="508">
        <f>+entero!CL72</f>
        <v>632.08862772448981</v>
      </c>
      <c r="CM26" s="508">
        <f>+entero!CM72</f>
        <v>632.74004651895041</v>
      </c>
      <c r="CN26" s="508">
        <f>+entero!CN72</f>
        <v>629.22936121574344</v>
      </c>
      <c r="CO26" s="670">
        <f>+entero!CO72</f>
        <v>629.24282706559768</v>
      </c>
      <c r="CP26" s="671">
        <f>+entero!CP72</f>
        <v>636.94800317492707</v>
      </c>
      <c r="CQ26" s="671">
        <f>+entero!CQ72</f>
        <v>636.95137704518959</v>
      </c>
      <c r="CR26" s="671">
        <f>+entero!CR72</f>
        <v>636.92264749416904</v>
      </c>
      <c r="CS26" s="672">
        <f>+entero!CS72</f>
        <v>632.74004651895041</v>
      </c>
      <c r="CT26" s="670">
        <f>+entero!CT72</f>
        <v>7.6932862784256031</v>
      </c>
      <c r="CU26" s="559">
        <f>+entero!CU72</f>
        <v>1.2226521444519411</v>
      </c>
      <c r="CV26" s="3"/>
      <c r="CW26" s="509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874.38466787780749</v>
      </c>
      <c r="CK27" s="508">
        <f>+entero!CK73</f>
        <v>852.48080393365603</v>
      </c>
      <c r="CL27" s="508">
        <f>+entero!CL73</f>
        <v>864.96575887419237</v>
      </c>
      <c r="CM27" s="508">
        <f>+entero!CM73</f>
        <v>802.69487675251276</v>
      </c>
      <c r="CN27" s="508">
        <f>+entero!CN73</f>
        <v>944.7677863930146</v>
      </c>
      <c r="CO27" s="670">
        <f>+entero!CO73</f>
        <v>859.19867367025074</v>
      </c>
      <c r="CP27" s="671">
        <f>+entero!CP73</f>
        <v>882.95796218062958</v>
      </c>
      <c r="CQ27" s="671">
        <f>+entero!CQ73</f>
        <v>883.87654662986586</v>
      </c>
      <c r="CR27" s="671">
        <f>+entero!CR73</f>
        <v>905.90178747082211</v>
      </c>
      <c r="CS27" s="672">
        <f>+entero!CS73</f>
        <v>802.69487675251276</v>
      </c>
      <c r="CT27" s="670">
        <f>+entero!CT73</f>
        <v>-38.865998922192489</v>
      </c>
      <c r="CU27" s="559">
        <f>+entero!CU73</f>
        <v>-4.1138150010996082</v>
      </c>
      <c r="CV27" s="3"/>
      <c r="CW27" s="509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1610.6774288199992</v>
      </c>
      <c r="CK28" s="508">
        <f>+entero!CK74</f>
        <v>1610.1875649999997</v>
      </c>
      <c r="CL28" s="508">
        <f>+entero!CL74</f>
        <v>1601.2870967399999</v>
      </c>
      <c r="CM28" s="508">
        <f>+entero!CM74</f>
        <v>1716.2769929399994</v>
      </c>
      <c r="CN28" s="508">
        <f>+entero!CN74</f>
        <v>1744.9863559099997</v>
      </c>
      <c r="CO28" s="670">
        <f>+entero!CO74</f>
        <v>1745.0186167300001</v>
      </c>
      <c r="CP28" s="671">
        <f>+entero!CP74</f>
        <v>1760.3798568599993</v>
      </c>
      <c r="CQ28" s="671">
        <f>+entero!CQ74</f>
        <v>1760.3289200299998</v>
      </c>
      <c r="CR28" s="671">
        <f>+entero!CR74</f>
        <v>1760.3289200299998</v>
      </c>
      <c r="CS28" s="672">
        <f>+entero!CS74</f>
        <v>1716.2769929399994</v>
      </c>
      <c r="CT28" s="670">
        <f>+entero!CT74</f>
        <v>15.342564120000134</v>
      </c>
      <c r="CU28" s="559">
        <f>+entero!CU74</f>
        <v>0.8792369102507358</v>
      </c>
      <c r="CV28" s="3"/>
      <c r="CW28" s="509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708" t="s">
        <v>224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2004.0191407685847</v>
      </c>
      <c r="CK29" s="508">
        <f>+entero!CK75</f>
        <v>2410.1140768500732</v>
      </c>
      <c r="CL29" s="508">
        <f>+entero!CL75</f>
        <v>2139.8785105289162</v>
      </c>
      <c r="CM29" s="508">
        <f>+entero!CM75</f>
        <v>2120.0981391236714</v>
      </c>
      <c r="CN29" s="508">
        <f>+entero!CN75</f>
        <v>2312.8220520901891</v>
      </c>
      <c r="CO29" s="670">
        <f>+entero!CO75</f>
        <v>2192.5816814739405</v>
      </c>
      <c r="CP29" s="671">
        <f>+entero!CP75</f>
        <v>2197.6072416049442</v>
      </c>
      <c r="CQ29" s="671">
        <f>+entero!CQ75</f>
        <v>2451.1840982988174</v>
      </c>
      <c r="CR29" s="671">
        <f>+entero!CR75</f>
        <v>2747.452683038227</v>
      </c>
      <c r="CS29" s="672">
        <f>+entero!CS75</f>
        <v>2120.0981391236714</v>
      </c>
      <c r="CT29" s="670">
        <f>+entero!CT75</f>
        <v>434.63063094803783</v>
      </c>
      <c r="CU29" s="559">
        <f>+entero!CU75</f>
        <v>18.792220981949082</v>
      </c>
      <c r="CV29" s="3"/>
      <c r="CW29" s="509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1633.8306901907774</v>
      </c>
      <c r="CK30" s="508">
        <f>+entero!CK76</f>
        <v>2063.2928562564171</v>
      </c>
      <c r="CL30" s="508">
        <f>+entero!CL76</f>
        <v>1777.5416385447238</v>
      </c>
      <c r="CM30" s="508">
        <f>+entero!CM76</f>
        <v>1819.3839778311587</v>
      </c>
      <c r="CN30" s="508">
        <f>+entero!CN76</f>
        <v>1881.8081184071746</v>
      </c>
      <c r="CO30" s="670">
        <f>+entero!CO76</f>
        <v>1848.1645396536896</v>
      </c>
      <c r="CP30" s="671">
        <f>+entero!CP76</f>
        <v>1834.1587121543146</v>
      </c>
      <c r="CQ30" s="671">
        <f>+entero!CQ76</f>
        <v>2083.0930173389515</v>
      </c>
      <c r="CR30" s="671">
        <f>+entero!CR76</f>
        <v>2357.822538047405</v>
      </c>
      <c r="CS30" s="672">
        <f>+entero!CS76</f>
        <v>1819.3839778311587</v>
      </c>
      <c r="CT30" s="670">
        <f>+entero!CT76</f>
        <v>476.01441964023047</v>
      </c>
      <c r="CU30" s="559">
        <f>+entero!CU76</f>
        <v>25.2955875247868</v>
      </c>
      <c r="CV30" s="3"/>
      <c r="CW30" s="509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370.18845057780743</v>
      </c>
      <c r="CK31" s="508">
        <f>+entero!CK77</f>
        <v>346.82122059365616</v>
      </c>
      <c r="CL31" s="508">
        <f>+entero!CL77</f>
        <v>362.33687198419244</v>
      </c>
      <c r="CM31" s="508">
        <f>+entero!CM77</f>
        <v>300.71416129251281</v>
      </c>
      <c r="CN31" s="508">
        <f>+entero!CN77</f>
        <v>431.01393368301467</v>
      </c>
      <c r="CO31" s="670">
        <f>+entero!CO77</f>
        <v>344.41714182025078</v>
      </c>
      <c r="CP31" s="671">
        <f>+entero!CP77</f>
        <v>363.44852945062962</v>
      </c>
      <c r="CQ31" s="671">
        <f>+entero!CQ77</f>
        <v>368.09108095986585</v>
      </c>
      <c r="CR31" s="671">
        <f>+entero!CR77</f>
        <v>389.63014499082226</v>
      </c>
      <c r="CS31" s="672">
        <f>+entero!CS77</f>
        <v>300.71416129251281</v>
      </c>
      <c r="CT31" s="670">
        <f>+entero!CT77</f>
        <v>-41.383788692192411</v>
      </c>
      <c r="CU31" s="559">
        <f>+entero!CU77</f>
        <v>-9.6014967169548058</v>
      </c>
      <c r="CV31" s="3"/>
      <c r="CW31" s="509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508">
        <f>+entero!CM78</f>
        <v>0</v>
      </c>
      <c r="CN32" s="508">
        <f>+entero!CN78</f>
        <v>0</v>
      </c>
      <c r="CO32" s="670">
        <f>+entero!CO78</f>
        <v>0</v>
      </c>
      <c r="CP32" s="671">
        <f>+entero!CP78</f>
        <v>0</v>
      </c>
      <c r="CQ32" s="671">
        <f>+entero!CQ78</f>
        <v>0</v>
      </c>
      <c r="CR32" s="671">
        <f>+entero!CR78</f>
        <v>0</v>
      </c>
      <c r="CS32" s="672">
        <f>+entero!CS78</f>
        <v>0</v>
      </c>
      <c r="CT32" s="670"/>
      <c r="CU32" s="559"/>
      <c r="CV32" s="3"/>
      <c r="CW32" s="509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708" t="s">
        <v>198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16490.254496063491</v>
      </c>
      <c r="CK33" s="508">
        <f>+entero!CK79</f>
        <v>16485.481595397301</v>
      </c>
      <c r="CL33" s="508">
        <f>+entero!CL79</f>
        <v>16514.052327009555</v>
      </c>
      <c r="CM33" s="508">
        <f>+entero!CM79</f>
        <v>16599.534139508098</v>
      </c>
      <c r="CN33" s="508">
        <f>+entero!CN79</f>
        <v>16717.132990535789</v>
      </c>
      <c r="CO33" s="670">
        <f>+entero!CO79</f>
        <v>16753.218957543078</v>
      </c>
      <c r="CP33" s="671">
        <f>+entero!CP79</f>
        <v>16774.687830075152</v>
      </c>
      <c r="CQ33" s="671">
        <f>+entero!CQ79</f>
        <v>16797.548026375433</v>
      </c>
      <c r="CR33" s="671">
        <f>+entero!CR79</f>
        <v>0</v>
      </c>
      <c r="CS33" s="672">
        <f>+entero!CS79</f>
        <v>16599.534139508098</v>
      </c>
      <c r="CT33" s="670">
        <f>+entero!CT79</f>
        <v>80.415035839643679</v>
      </c>
      <c r="CU33" s="559">
        <f>+entero!CU79</f>
        <v>0.48103365502427664</v>
      </c>
      <c r="CV33" s="3"/>
      <c r="CW33" s="509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7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8">
        <f>+entero!CS80</f>
        <v>0</v>
      </c>
      <c r="CT34" s="670"/>
      <c r="CU34" s="559"/>
      <c r="CV34" s="3"/>
      <c r="CW34" s="509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709" t="s">
        <v>193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95.01156887525741</v>
      </c>
      <c r="CK35" s="636">
        <f>+entero!CK81</f>
        <v>95.041055386882007</v>
      </c>
      <c r="CL35" s="636">
        <f>+entero!CL81</f>
        <v>95.08926912443701</v>
      </c>
      <c r="CM35" s="636">
        <f>+entero!CM81</f>
        <v>95.130455133980803</v>
      </c>
      <c r="CN35" s="636">
        <f>+entero!CN81</f>
        <v>95.1821734128565</v>
      </c>
      <c r="CO35" s="637">
        <f>+entero!CO81</f>
        <v>95.201484632508411</v>
      </c>
      <c r="CP35" s="638">
        <f>+entero!CP81</f>
        <v>95.223948455637199</v>
      </c>
      <c r="CQ35" s="638">
        <f>+entero!CQ81</f>
        <v>95.240458326009701</v>
      </c>
      <c r="CR35" s="638">
        <f>+entero!CR81</f>
        <v>0</v>
      </c>
      <c r="CS35" s="639">
        <f>+entero!CS81</f>
        <v>95.130455133980803</v>
      </c>
      <c r="CT35" s="670"/>
      <c r="CU35" s="559"/>
      <c r="CV35" s="3"/>
      <c r="CW35" s="509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41"/>
      <c r="CT36" s="101"/>
      <c r="CU36" s="707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F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N1" sqref="CN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2" width="8.42578125" style="73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02" t="str">
        <f>+entero!D3</f>
        <v>V   A   R   I   A   B   L   E   S     b/</v>
      </c>
      <c r="E3" s="895" t="str">
        <f>+entero!E3</f>
        <v>2008                          A  fines de Dic*</v>
      </c>
      <c r="F3" s="895" t="str">
        <f>+entero!F3</f>
        <v>2009                          A  fines de Ene*</v>
      </c>
      <c r="G3" s="895" t="str">
        <f>+entero!G3</f>
        <v>2009                          A  fines de Feb*</v>
      </c>
      <c r="H3" s="895" t="str">
        <f>+entero!H3</f>
        <v>2009                          A  fines de Mar*</v>
      </c>
      <c r="I3" s="895" t="str">
        <f>+entero!I3</f>
        <v>2009                          A  fines de Abr*</v>
      </c>
      <c r="J3" s="895" t="str">
        <f>+entero!J3</f>
        <v>2009                          A  fines de May*</v>
      </c>
      <c r="K3" s="895" t="str">
        <f>+entero!K3</f>
        <v>2009                          A  fines de Jun*</v>
      </c>
      <c r="L3" s="895" t="str">
        <f>+entero!L3</f>
        <v>2009                          A  fines de Jul*</v>
      </c>
      <c r="M3" s="895" t="str">
        <f>+entero!M3</f>
        <v>2009                          A  fines de Ago*</v>
      </c>
      <c r="N3" s="895" t="str">
        <f>+entero!N3</f>
        <v>2009                          A  fines de Sep*</v>
      </c>
      <c r="O3" s="895" t="str">
        <f>+entero!O3</f>
        <v>2009                          A  fines de Oct*</v>
      </c>
      <c r="P3" s="895" t="str">
        <f>+entero!P3</f>
        <v>2009                          A  fines de Nov*</v>
      </c>
      <c r="Q3" s="895" t="str">
        <f>+entero!Q3</f>
        <v>2009                          A  fines de Dic*</v>
      </c>
      <c r="R3" s="895" t="str">
        <f>+entero!R3</f>
        <v>2010                          A  fines de Ene*</v>
      </c>
      <c r="S3" s="895" t="str">
        <f>+entero!S3</f>
        <v>2010                          A  fines de Feb*</v>
      </c>
      <c r="T3" s="895" t="str">
        <f>+entero!T3</f>
        <v>2010                          A  fines de Mar*</v>
      </c>
      <c r="U3" s="895" t="str">
        <f>+entero!U3</f>
        <v>2010                          A  fines de Abr*</v>
      </c>
      <c r="V3" s="895" t="str">
        <f>+entero!V3</f>
        <v>2010                          A  fines de May*</v>
      </c>
      <c r="W3" s="895" t="str">
        <f>+entero!W3</f>
        <v>2010                          A  fines de Jun*</v>
      </c>
      <c r="X3" s="895" t="str">
        <f>+entero!X3</f>
        <v>2010                          A  fines de Jul*</v>
      </c>
      <c r="Y3" s="895" t="str">
        <f>+entero!Y3</f>
        <v>2010                          A  fines de Ago*</v>
      </c>
      <c r="Z3" s="895" t="str">
        <f>+entero!Z3</f>
        <v>2010                          A  fines de Sep*</v>
      </c>
      <c r="AA3" s="895" t="str">
        <f>+entero!AA3</f>
        <v>2010                          A  fines de Oct*</v>
      </c>
      <c r="AB3" s="895" t="str">
        <f>+entero!AB3</f>
        <v>2010                          A  fines de Nov*</v>
      </c>
      <c r="AC3" s="895" t="str">
        <f>+entero!AC3</f>
        <v>2010                          A  fines de Dic*</v>
      </c>
      <c r="AD3" s="895" t="str">
        <f>+entero!AD3</f>
        <v>2011                          A  fines de Ene*</v>
      </c>
      <c r="AE3" s="895" t="str">
        <f>+entero!AE3</f>
        <v>2011                          A  fines de Feb*</v>
      </c>
      <c r="AF3" s="895" t="str">
        <f>+entero!AF3</f>
        <v>2011                          A  fines de Mar*</v>
      </c>
      <c r="AG3" s="895" t="str">
        <f>+entero!AG3</f>
        <v>2011                          A  fines de Abr*</v>
      </c>
      <c r="AH3" s="895" t="str">
        <f>+entero!AH3</f>
        <v>2011                          A  fines de May*</v>
      </c>
      <c r="AI3" s="895" t="str">
        <f>+entero!AI3</f>
        <v>2011                          A  fines de Jun*</v>
      </c>
      <c r="AJ3" s="895" t="str">
        <f>+entero!AJ3</f>
        <v>2011                          A  fines de Jul*</v>
      </c>
      <c r="AK3" s="895" t="str">
        <f>+entero!AK3</f>
        <v>2011                          A  fines de Ago*</v>
      </c>
      <c r="AL3" s="895" t="str">
        <f>+entero!AL3</f>
        <v>2011                          A  fines de Sep*</v>
      </c>
      <c r="AM3" s="895" t="str">
        <f>+entero!AM3</f>
        <v>2011                          A  fines de Oct*</v>
      </c>
      <c r="AN3" s="895" t="str">
        <f>+entero!AN3</f>
        <v>2011                          A  fines de Nov*</v>
      </c>
      <c r="AO3" s="895" t="str">
        <f>+entero!AO3</f>
        <v>2011                          A  fines de Dic*</v>
      </c>
      <c r="AP3" s="895" t="str">
        <f>+entero!AP3</f>
        <v>2012                          A  fines de Ene*</v>
      </c>
      <c r="AQ3" s="895" t="str">
        <f>+entero!AQ3</f>
        <v>2012                          A  fines de Feb*</v>
      </c>
      <c r="AR3" s="895" t="str">
        <f>+entero!AR3</f>
        <v>2012                          A  fines de Mar*</v>
      </c>
      <c r="AS3" s="895" t="str">
        <f>+entero!AS3</f>
        <v>2012                          A  fines de Abr*</v>
      </c>
      <c r="AT3" s="895" t="str">
        <f>+entero!AT3</f>
        <v>2012                          A  fines de May*</v>
      </c>
      <c r="AU3" s="895" t="str">
        <f>+entero!AU3</f>
        <v>2012                          A  fines de Jun*</v>
      </c>
      <c r="AV3" s="895" t="str">
        <f>+entero!AV3</f>
        <v>2012                          A  fines de Jul*</v>
      </c>
      <c r="AW3" s="895" t="str">
        <f>+entero!AW3</f>
        <v>2012                          A  fines de Ago*</v>
      </c>
      <c r="AX3" s="895" t="str">
        <f>+entero!AX3</f>
        <v>2012                          A  fines de Sep*</v>
      </c>
      <c r="AY3" s="895" t="str">
        <f>+entero!AY3</f>
        <v>2012                          A  fines de Oct*</v>
      </c>
      <c r="AZ3" s="895" t="str">
        <f>+entero!AZ3</f>
        <v>2012                          A  fines de Nov*</v>
      </c>
      <c r="BA3" s="895" t="str">
        <f>+entero!BA3</f>
        <v>2012                          A  fines de Dic*</v>
      </c>
      <c r="BB3" s="895" t="str">
        <f>+entero!BB3</f>
        <v>2013                          A  fines de Ene*</v>
      </c>
      <c r="BC3" s="895" t="str">
        <f>+entero!BC3</f>
        <v>2013                          A  fines de Feb*</v>
      </c>
      <c r="BD3" s="895" t="str">
        <f>+entero!BD3</f>
        <v>2013                          A  fines de Mar*</v>
      </c>
      <c r="BE3" s="895" t="str">
        <f>+entero!BE3</f>
        <v>2013                          A  fines de Abr*</v>
      </c>
      <c r="BF3" s="895" t="str">
        <f>+entero!BF3</f>
        <v>2013                          A  fines de May*</v>
      </c>
      <c r="BG3" s="895" t="str">
        <f>+entero!BG3</f>
        <v>2013                          A  fines de Jun*</v>
      </c>
      <c r="BH3" s="895" t="str">
        <f>+entero!BH3</f>
        <v>2013                          A  fines de Jul*</v>
      </c>
      <c r="BI3" s="895" t="str">
        <f>+entero!BI3</f>
        <v>2013                          A  fines de Ago*</v>
      </c>
      <c r="BJ3" s="895" t="str">
        <f>+entero!BJ3</f>
        <v>2013                          A  fines de Sep*</v>
      </c>
      <c r="BK3" s="895" t="str">
        <f>+entero!BK3</f>
        <v>2013                          A  fines de Oct*</v>
      </c>
      <c r="BL3" s="895" t="str">
        <f>+entero!BL3</f>
        <v>2013                          A  fines de Nov*</v>
      </c>
      <c r="BM3" s="895" t="str">
        <f>+entero!BM3</f>
        <v>2013                          A  fines de Dic*</v>
      </c>
      <c r="BN3" s="895" t="str">
        <f>+entero!BN3</f>
        <v>2014                          A  fines de Ene*</v>
      </c>
      <c r="BO3" s="895" t="str">
        <f>+entero!BO3</f>
        <v>2014                          A  fines de Feb*</v>
      </c>
      <c r="BP3" s="895" t="str">
        <f>+entero!BP3</f>
        <v>2014                          A  fines de Mar*</v>
      </c>
      <c r="BQ3" s="895" t="str">
        <f>+entero!BQ3</f>
        <v>2014                          A  fines de Abr*</v>
      </c>
      <c r="BR3" s="895" t="str">
        <f>+entero!BR3</f>
        <v>2014                          A  fines de May*</v>
      </c>
      <c r="BS3" s="895" t="str">
        <f>+entero!BS3</f>
        <v>2014                          A  fines de Jun*</v>
      </c>
      <c r="BT3" s="895" t="str">
        <f>+entero!BT3</f>
        <v>2014                          A  fines de Jul*</v>
      </c>
      <c r="BU3" s="895" t="str">
        <f>+entero!BU3</f>
        <v>2014                          A  fines de Ago*</v>
      </c>
      <c r="BV3" s="895" t="str">
        <f>+entero!BV3</f>
        <v>2014                          A  fines de Sep*</v>
      </c>
      <c r="BW3" s="895" t="str">
        <f>+entero!BW3</f>
        <v>2014                          A  fines de Oct*</v>
      </c>
      <c r="BX3" s="895" t="str">
        <f>+entero!BX3</f>
        <v>2014                          A  fines de Nov*</v>
      </c>
      <c r="BY3" s="895" t="str">
        <f>+entero!BY3</f>
        <v>2014                          A  fines de Dic*</v>
      </c>
      <c r="BZ3" s="895" t="str">
        <f>+entero!BZ3</f>
        <v>2015                         A  fines de Ene*</v>
      </c>
      <c r="CA3" s="895" t="str">
        <f>+entero!CA3</f>
        <v>2015                         A  fines de Feb*</v>
      </c>
      <c r="CB3" s="895" t="str">
        <f>+entero!CB3</f>
        <v>2015                         A  fines de Mar*</v>
      </c>
      <c r="CC3" s="895" t="str">
        <f>+entero!CC3</f>
        <v xml:space="preserve">2015                         A  fines de Abr* </v>
      </c>
      <c r="CD3" s="895" t="str">
        <f>+entero!CD3</f>
        <v xml:space="preserve">2015                         A  fines de May* </v>
      </c>
      <c r="CE3" s="895" t="str">
        <f>+entero!CE3</f>
        <v xml:space="preserve">2015                         A  fines de Jun* </v>
      </c>
      <c r="CF3" s="895" t="str">
        <f>+entero!CF3</f>
        <v xml:space="preserve">2015                         A  fines de Jul* </v>
      </c>
      <c r="CG3" s="895" t="str">
        <f>+entero!CG3</f>
        <v xml:space="preserve">2015                         A  fines de Ago* </v>
      </c>
      <c r="CH3" s="895" t="str">
        <f>+entero!CH3</f>
        <v xml:space="preserve">2015                         A  fines de Sep* </v>
      </c>
      <c r="CI3" s="895" t="str">
        <f>+entero!CI3</f>
        <v xml:space="preserve">2015                         A  fines de Oct* </v>
      </c>
      <c r="CJ3" s="895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99" t="str">
        <f>+entero!CO3</f>
        <v xml:space="preserve">   Semana 5*</v>
      </c>
      <c r="CP3" s="900"/>
      <c r="CQ3" s="900"/>
      <c r="CR3" s="900"/>
      <c r="CS3" s="901"/>
      <c r="CT3" s="897" t="s">
        <v>34</v>
      </c>
      <c r="CU3" s="898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03"/>
      <c r="E4" s="896"/>
      <c r="F4" s="896"/>
      <c r="G4" s="896"/>
      <c r="H4" s="896"/>
      <c r="I4" s="896"/>
      <c r="J4" s="896"/>
      <c r="K4" s="896"/>
      <c r="L4" s="896"/>
      <c r="M4" s="896"/>
      <c r="N4" s="896"/>
      <c r="O4" s="896"/>
      <c r="P4" s="896"/>
      <c r="Q4" s="896"/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896"/>
      <c r="AL4" s="896"/>
      <c r="AM4" s="896"/>
      <c r="AN4" s="896"/>
      <c r="AO4" s="896"/>
      <c r="AP4" s="896"/>
      <c r="AQ4" s="896"/>
      <c r="AR4" s="896"/>
      <c r="AS4" s="896"/>
      <c r="AT4" s="896"/>
      <c r="AU4" s="896"/>
      <c r="AV4" s="896"/>
      <c r="AW4" s="896"/>
      <c r="AX4" s="896"/>
      <c r="AY4" s="896"/>
      <c r="AZ4" s="896"/>
      <c r="BA4" s="896"/>
      <c r="BB4" s="896"/>
      <c r="BC4" s="896"/>
      <c r="BD4" s="896"/>
      <c r="BE4" s="896"/>
      <c r="BF4" s="896"/>
      <c r="BG4" s="896"/>
      <c r="BH4" s="896"/>
      <c r="BI4" s="896"/>
      <c r="BJ4" s="896"/>
      <c r="BK4" s="896"/>
      <c r="BL4" s="896"/>
      <c r="BM4" s="896"/>
      <c r="BN4" s="896"/>
      <c r="BO4" s="896"/>
      <c r="BP4" s="896"/>
      <c r="BQ4" s="896"/>
      <c r="BR4" s="896"/>
      <c r="BS4" s="896"/>
      <c r="BT4" s="896"/>
      <c r="BU4" s="896"/>
      <c r="BV4" s="896"/>
      <c r="BW4" s="896"/>
      <c r="BX4" s="896"/>
      <c r="BY4" s="896"/>
      <c r="BZ4" s="896"/>
      <c r="CA4" s="896"/>
      <c r="CB4" s="896"/>
      <c r="CC4" s="896"/>
      <c r="CD4" s="896"/>
      <c r="CE4" s="896"/>
      <c r="CF4" s="896"/>
      <c r="CG4" s="896"/>
      <c r="CH4" s="896"/>
      <c r="CI4" s="896"/>
      <c r="CJ4" s="896"/>
      <c r="CK4" s="889"/>
      <c r="CL4" s="889"/>
      <c r="CM4" s="892"/>
      <c r="CN4" s="889"/>
      <c r="CO4" s="202">
        <f>+entero!CO4</f>
        <v>42366</v>
      </c>
      <c r="CP4" s="343">
        <f>+entero!CP4</f>
        <v>42367</v>
      </c>
      <c r="CQ4" s="343">
        <f>+entero!CQ4</f>
        <v>42368</v>
      </c>
      <c r="CR4" s="343">
        <f>+entero!CR4</f>
        <v>42369</v>
      </c>
      <c r="CS4" s="344">
        <f>+entero!CS4</f>
        <v>42370</v>
      </c>
      <c r="CT4" s="204" t="s">
        <v>20</v>
      </c>
      <c r="CU4" s="205" t="s">
        <v>214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408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23">
        <f>+entero!CT83</f>
        <v>0</v>
      </c>
      <c r="CU6" s="56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23">
        <f>+entero!CT84</f>
        <v>0</v>
      </c>
      <c r="CU7" s="56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79">
        <f>+entero!CN85</f>
        <v>6.9547064503245197</v>
      </c>
      <c r="CO8" s="615">
        <f>+entero!CO85</f>
        <v>6.9428154037001075</v>
      </c>
      <c r="CP8" s="615">
        <f>+entero!CP85</f>
        <v>6.9579799221250971</v>
      </c>
      <c r="CQ8" s="615">
        <f>+entero!CQ85</f>
        <v>6.9542835055313983</v>
      </c>
      <c r="CR8" s="615">
        <f>+entero!CR85</f>
        <v>6.9371200714133936</v>
      </c>
      <c r="CS8" s="615">
        <f>+entero!CS85</f>
        <v>6.9455657694494857</v>
      </c>
      <c r="CT8" s="723">
        <f>+entero!CT85</f>
        <v>-1.7586378911126133E-2</v>
      </c>
      <c r="CU8" s="561">
        <f>+entero!CU85</f>
        <v>-0.25287018275668149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20"/>
      <c r="CL9" s="720"/>
      <c r="CM9" s="720"/>
      <c r="CN9" s="720"/>
      <c r="CO9" s="720"/>
      <c r="CP9" s="720"/>
      <c r="CQ9" s="720"/>
      <c r="CR9" s="720"/>
      <c r="CS9" s="720"/>
      <c r="CT9" s="723" t="s">
        <v>3</v>
      </c>
      <c r="CU9" s="56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65">
        <f>+entero!CN87</f>
        <v>2.09748</v>
      </c>
      <c r="CO10" s="14">
        <f>+entero!CO87</f>
        <v>2.0982799999999999</v>
      </c>
      <c r="CP10" s="14">
        <f>+entero!CP87</f>
        <v>2.0984799999999999</v>
      </c>
      <c r="CQ10" s="14">
        <f>+entero!CQ87</f>
        <v>2.0986799999999999</v>
      </c>
      <c r="CR10" s="14">
        <f>+entero!CR87</f>
        <v>2.0988799999999999</v>
      </c>
      <c r="CS10" s="14">
        <f>+entero!CS87</f>
        <v>2.0962800000000001</v>
      </c>
      <c r="CT10" s="723">
        <f>+entero!CT87</f>
        <v>1.3999999999998458E-3</v>
      </c>
      <c r="CU10" s="561">
        <f>+entero!CU87</f>
        <v>6.6746762781999536E-2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2">
        <f>+entero!CJ88</f>
        <v>2.0922800000000001</v>
      </c>
      <c r="CK11" s="720"/>
      <c r="CL11" s="720"/>
      <c r="CM11" s="720"/>
      <c r="CN11" s="720"/>
      <c r="CO11" s="720"/>
      <c r="CP11" s="720"/>
      <c r="CQ11" s="720"/>
      <c r="CR11" s="720"/>
      <c r="CS11" s="720"/>
      <c r="CT11" s="724"/>
      <c r="CU11" s="56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42375.741486342595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N3:CN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X3:BX4"/>
    <mergeCell ref="BV3:BV4"/>
    <mergeCell ref="BU3:BU4"/>
    <mergeCell ref="BE3:BE4"/>
    <mergeCell ref="AD3:AD4"/>
    <mergeCell ref="BM3:BM4"/>
    <mergeCell ref="AR3:AR4"/>
    <mergeCell ref="AO3:AO4"/>
    <mergeCell ref="AG3:AG4"/>
    <mergeCell ref="AP3:AP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B21" sqref="CB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2" width="7.5703125" style="73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411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487"/>
      <c r="CL3" s="487"/>
      <c r="CM3" s="487"/>
      <c r="CN3" s="487"/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 t="str">
        <f>+entero!CN3</f>
        <v>Semana 4*</v>
      </c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"/>
      <c r="CQ5" s="33"/>
      <c r="CR5" s="33"/>
      <c r="CS5" s="339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40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40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40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40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25" t="s">
        <v>204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1974.48059843586</v>
      </c>
      <c r="CK10" s="726">
        <f>+entero!CK90</f>
        <v>2006.8189953104954</v>
      </c>
      <c r="CL10" s="726">
        <f>+entero!CL90</f>
        <v>2084.0671991530612</v>
      </c>
      <c r="CM10" s="726">
        <f>+entero!CM90</f>
        <v>2088.8024371895044</v>
      </c>
      <c r="CN10" s="726">
        <f>+entero!CN90</f>
        <v>2085.7163874548105</v>
      </c>
      <c r="CO10" s="727">
        <f>+entero!CO90</f>
        <v>2085.7163874548105</v>
      </c>
      <c r="CP10" s="728">
        <f>+entero!CP90</f>
        <v>2085.7163874548105</v>
      </c>
      <c r="CQ10" s="728">
        <f>+entero!CQ90</f>
        <v>2085.7163874548105</v>
      </c>
      <c r="CR10" s="728">
        <f>+entero!CR90</f>
        <v>2105.7754171734696</v>
      </c>
      <c r="CS10" s="729">
        <f>+entero!CS90</f>
        <v>2088.8024371895044</v>
      </c>
      <c r="CT10" s="730">
        <f>+entero!CT90</f>
        <v>20.059029718659076</v>
      </c>
      <c r="CU10" s="562">
        <f>+entero!CU90</f>
        <v>0.96173333245643811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CC14" sqref="CC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7.7109375" style="73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6" t="str">
        <f>+entero!CO3</f>
        <v xml:space="preserve">   Semana 5*</v>
      </c>
      <c r="CP3" s="886"/>
      <c r="CQ3" s="886"/>
      <c r="CR3" s="886"/>
      <c r="CS3" s="887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440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7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2"/>
      <c r="CL5" s="402"/>
      <c r="CM5" s="409"/>
      <c r="CN5" s="862"/>
      <c r="CO5" s="153"/>
      <c r="CP5" s="153"/>
      <c r="CQ5" s="153"/>
      <c r="CR5" s="153"/>
      <c r="CS5" s="335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75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641">
        <f>+entero!CJ92</f>
        <v>160.17310597229701</v>
      </c>
      <c r="CK6" s="441"/>
      <c r="CL6" s="441"/>
      <c r="CM6" s="442"/>
      <c r="CN6" s="441"/>
      <c r="CO6" s="42"/>
      <c r="CP6" s="42"/>
      <c r="CQ6" s="42"/>
      <c r="CR6" s="42"/>
      <c r="CS6" s="336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75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41"/>
      <c r="CL7" s="441"/>
      <c r="CM7" s="442"/>
      <c r="CN7" s="441"/>
      <c r="CO7" s="42"/>
      <c r="CP7" s="42"/>
      <c r="CQ7" s="42"/>
      <c r="CR7" s="42"/>
      <c r="CS7" s="336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75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41"/>
      <c r="CL8" s="441"/>
      <c r="CM8" s="442"/>
      <c r="CN8" s="441"/>
      <c r="CO8" s="42"/>
      <c r="CP8" s="42"/>
      <c r="CQ8" s="42"/>
      <c r="CR8" s="42"/>
      <c r="CS8" s="336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75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41"/>
      <c r="CL9" s="441"/>
      <c r="CM9" s="442"/>
      <c r="CN9" s="441"/>
      <c r="CO9" s="42"/>
      <c r="CP9" s="42"/>
      <c r="CQ9" s="42"/>
      <c r="CR9" s="42"/>
      <c r="CS9" s="336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75"/>
      <c r="C10" s="17" t="s">
        <v>3</v>
      </c>
      <c r="D10" s="731" t="s">
        <v>205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641">
        <f>+entero!CJ96</f>
        <v>289.45942046521441</v>
      </c>
      <c r="CK10" s="441"/>
      <c r="CL10" s="441"/>
      <c r="CM10" s="442"/>
      <c r="CN10" s="441"/>
      <c r="CO10" s="42"/>
      <c r="CP10" s="42"/>
      <c r="CQ10" s="42"/>
      <c r="CR10" s="42"/>
      <c r="CS10" s="336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75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41"/>
      <c r="CL11" s="441"/>
      <c r="CM11" s="442"/>
      <c r="CN11" s="441"/>
      <c r="CO11" s="42"/>
      <c r="CP11" s="42"/>
      <c r="CQ11" s="42"/>
      <c r="CR11" s="42"/>
      <c r="CS11" s="336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75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41"/>
      <c r="CL12" s="441"/>
      <c r="CM12" s="442"/>
      <c r="CN12" s="441"/>
      <c r="CO12" s="42"/>
      <c r="CP12" s="42"/>
      <c r="CQ12" s="42"/>
      <c r="CR12" s="42"/>
      <c r="CS12" s="336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75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41"/>
      <c r="CL13" s="441"/>
      <c r="CM13" s="442"/>
      <c r="CN13" s="441"/>
      <c r="CO13" s="42"/>
      <c r="CP13" s="42"/>
      <c r="CQ13" s="42"/>
      <c r="CR13" s="42"/>
      <c r="CS13" s="336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41"/>
      <c r="CL14" s="441"/>
      <c r="CM14" s="442"/>
      <c r="CN14" s="441"/>
      <c r="CO14" s="42"/>
      <c r="CP14" s="42"/>
      <c r="CQ14" s="42"/>
      <c r="CR14" s="42"/>
      <c r="CS14" s="336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41"/>
      <c r="CL15" s="441"/>
      <c r="CM15" s="442"/>
      <c r="CN15" s="441"/>
      <c r="CO15" s="42"/>
      <c r="CP15" s="42"/>
      <c r="CQ15" s="42"/>
      <c r="CR15" s="42"/>
      <c r="CS15" s="336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41"/>
      <c r="CL16" s="441"/>
      <c r="CM16" s="442"/>
      <c r="CN16" s="441"/>
      <c r="CO16" s="42"/>
      <c r="CP16" s="42"/>
      <c r="CQ16" s="42"/>
      <c r="CR16" s="42"/>
      <c r="CS16" s="336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41"/>
      <c r="CL17" s="441"/>
      <c r="CM17" s="442"/>
      <c r="CN17" s="441"/>
      <c r="CO17" s="42"/>
      <c r="CP17" s="42"/>
      <c r="CQ17" s="42"/>
      <c r="CR17" s="42"/>
      <c r="CS17" s="336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410"/>
      <c r="CN18" s="104"/>
      <c r="CO18" s="105"/>
      <c r="CP18" s="105"/>
      <c r="CQ18" s="105"/>
      <c r="CR18" s="105"/>
      <c r="CS18" s="337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5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09">
        <f>+entero!CM106</f>
        <v>4</v>
      </c>
      <c r="CN20" s="609">
        <f>+entero!CN106</f>
        <v>4</v>
      </c>
      <c r="CO20" s="610">
        <f>+entero!CO106</f>
        <v>4</v>
      </c>
      <c r="CP20" s="610">
        <f>+entero!CP106</f>
        <v>4</v>
      </c>
      <c r="CQ20" s="610">
        <f>+entero!CQ106</f>
        <v>4</v>
      </c>
      <c r="CR20" s="610">
        <f>+entero!CR106</f>
        <v>4</v>
      </c>
      <c r="CS20" s="55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2015-08-04T13:40:00Z</cp:lastPrinted>
  <dcterms:created xsi:type="dcterms:W3CDTF">2002-08-27T17:11:09Z</dcterms:created>
  <dcterms:modified xsi:type="dcterms:W3CDTF">2016-01-06T21:47:55Z</dcterms:modified>
</cp:coreProperties>
</file>